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UC_67\IP\"/>
    </mc:Choice>
  </mc:AlternateContent>
  <xr:revisionPtr revIDLastSave="0" documentId="13_ncr:1_{A4C3E406-A45D-444F-B9C1-C7B7EBE6BD0E}" xr6:coauthVersionLast="47" xr6:coauthVersionMax="47" xr10:uidLastSave="{00000000-0000-0000-0000-000000000000}"/>
  <bookViews>
    <workbookView xWindow="-120" yWindow="-120" windowWidth="26640" windowHeight="14370" tabRatio="913" activeTab="3" xr2:uid="{00000000-000D-0000-FFFF-FFFF00000000}"/>
  </bookViews>
  <sheets>
    <sheet name="IP 67" sheetId="1" r:id="rId1"/>
    <sheet name="รับโอนล่วงหน้า" sheetId="13" r:id="rId2"/>
    <sheet name="ปรับลดค่าแรง" sheetId="36" r:id="rId3"/>
    <sheet name="นำเสนอ (2)" sheetId="28" r:id="rId4"/>
    <sheet name="นำเสนอ ก..ย" sheetId="29" r:id="rId5"/>
    <sheet name="CF" sheetId="30" r:id="rId6"/>
    <sheet name="นำเสนอ" sheetId="35" r:id="rId7"/>
    <sheet name="Sheet1" sheetId="37" r:id="rId8"/>
  </sheets>
  <externalReferences>
    <externalReference r:id="rId9"/>
    <externalReference r:id="rId10"/>
  </externalReferences>
  <definedNames>
    <definedName name="_q06" localSheetId="6">#REF!</definedName>
    <definedName name="_q06" localSheetId="3">#REF!</definedName>
    <definedName name="_q06" localSheetId="4">#REF!</definedName>
    <definedName name="_q06">#REF!</definedName>
    <definedName name="_xlcn.WorksheetConnection_Table33541" hidden="1">Table3354[]</definedName>
    <definedName name="q_รหัสหลัก51" localSheetId="6">#REF!</definedName>
    <definedName name="q_รหัสหลัก51" localSheetId="3">#REF!</definedName>
    <definedName name="q_รหัสหลัก51" localSheetId="4">#REF!</definedName>
    <definedName name="q_รหัสหลัก51">#REF!</definedName>
    <definedName name="q_สสจ51" localSheetId="6">#REF!</definedName>
    <definedName name="q_สสจ51" localSheetId="3">#REF!</definedName>
    <definedName name="q_สสจ51" localSheetId="4">#REF!</definedName>
    <definedName name="q_สสจ51">#REF!</definedName>
    <definedName name="q_สสอ_51" localSheetId="6">#REF!</definedName>
    <definedName name="q_สสอ_51" localSheetId="3">#REF!</definedName>
    <definedName name="q_สสอ_51" localSheetId="4">#REF!</definedName>
    <definedName name="q_สสอ_51">#REF!</definedName>
    <definedName name="q_สสอ51" localSheetId="6">#REF!</definedName>
    <definedName name="q_สสอ51" localSheetId="3">#REF!</definedName>
    <definedName name="q_สสอ51" localSheetId="4">#REF!</definedName>
    <definedName name="q_สสอ51">#REF!</definedName>
    <definedName name="q_สอ_51" localSheetId="6">#REF!</definedName>
    <definedName name="q_สอ_51" localSheetId="3">#REF!</definedName>
    <definedName name="q_สอ_51" localSheetId="4">#REF!</definedName>
    <definedName name="q_สอ_51">#REF!</definedName>
    <definedName name="q00_เขต" localSheetId="6">#REF!</definedName>
    <definedName name="q00_เขต" localSheetId="3">#REF!</definedName>
    <definedName name="q00_เขต" localSheetId="4">#REF!</definedName>
    <definedName name="q00_เขต">#REF!</definedName>
    <definedName name="q01_จังหวัด" localSheetId="6">#REF!</definedName>
    <definedName name="q01_จังหวัด" localSheetId="3">#REF!</definedName>
    <definedName name="q01_จังหวัด" localSheetId="4">#REF!</definedName>
    <definedName name="q01_จังหวัด">#REF!</definedName>
    <definedName name="q01_รพสต9762" localSheetId="6">#REF!</definedName>
    <definedName name="q01_รพสต9762" localSheetId="3">#REF!</definedName>
    <definedName name="q01_รพสต9762" localSheetId="4">#REF!</definedName>
    <definedName name="q01_รพสต9762">#REF!</definedName>
    <definedName name="q01_รหัสหลัก" localSheetId="6">#REF!</definedName>
    <definedName name="q01_รหัสหลัก" localSheetId="3">#REF!</definedName>
    <definedName name="q01_รหัสหลัก" localSheetId="4">#REF!</definedName>
    <definedName name="q01_รหัสหลัก">#REF!</definedName>
    <definedName name="q01_สสจ" localSheetId="6">#REF!</definedName>
    <definedName name="q01_สสจ" localSheetId="3">#REF!</definedName>
    <definedName name="q01_สสจ" localSheetId="4">#REF!</definedName>
    <definedName name="q01_สสจ">#REF!</definedName>
    <definedName name="q01_สสจ1" localSheetId="6">#REF!</definedName>
    <definedName name="q01_สสจ1" localSheetId="3">#REF!</definedName>
    <definedName name="q01_สสจ1" localSheetId="4">#REF!</definedName>
    <definedName name="q01_สสจ1">#REF!</definedName>
    <definedName name="q02_รพศ_รพท">[1]รพศ_รพท_รพช!$A$1:$V$836</definedName>
    <definedName name="q02_รพศ_รพท_รพช" localSheetId="6">#REF!</definedName>
    <definedName name="q02_รพศ_รพท_รพช" localSheetId="3">#REF!</definedName>
    <definedName name="q02_รพศ_รพท_รพช" localSheetId="4">#REF!</definedName>
    <definedName name="q02_รพศ_รพท_รพช">#REF!</definedName>
    <definedName name="q03_ทำเนียบเตียงใหม่" localSheetId="6">#REF!</definedName>
    <definedName name="q03_ทำเนียบเตียงใหม่" localSheetId="3">#REF!</definedName>
    <definedName name="q03_ทำเนียบเตียงใหม่" localSheetId="4">#REF!</definedName>
    <definedName name="q03_ทำเนียบเตียงใหม่">#REF!</definedName>
    <definedName name="q03_ทำเนียบเตียงใหม่1" localSheetId="6">#REF!</definedName>
    <definedName name="q03_ทำเนียบเตียงใหม่1" localSheetId="3">#REF!</definedName>
    <definedName name="q03_ทำเนียบเตียงใหม่1" localSheetId="4">#REF!</definedName>
    <definedName name="q03_ทำเนียบเตียงใหม่1">#REF!</definedName>
    <definedName name="q03_รพศ_รพท_รพช_52" localSheetId="6">#REF!</definedName>
    <definedName name="q03_รพศ_รพท_รพช_52" localSheetId="3">#REF!</definedName>
    <definedName name="q03_รพศ_รพท_รพช_52" localSheetId="4">#REF!</definedName>
    <definedName name="q03_รพศ_รพท_รพช_52">#REF!</definedName>
    <definedName name="q03_สสอ" localSheetId="6">#REF!</definedName>
    <definedName name="q03_สสอ" localSheetId="3">#REF!</definedName>
    <definedName name="q03_สสอ" localSheetId="4">#REF!</definedName>
    <definedName name="q03_สสอ">#REF!</definedName>
    <definedName name="q04_รพสต" localSheetId="6">#REF!</definedName>
    <definedName name="q04_รพสต" localSheetId="3">#REF!</definedName>
    <definedName name="q04_รพสต" localSheetId="4">#REF!</definedName>
    <definedName name="q04_รพสต">#REF!</definedName>
    <definedName name="q05_รพศ_รพท_รพช_มีอำเภอรับผิดชอบ" localSheetId="6">#REF!</definedName>
    <definedName name="q05_รพศ_รพท_รพช_มีอำเภอรับผิดชอบ" localSheetId="3">#REF!</definedName>
    <definedName name="q05_รพศ_รพท_รพช_มีอำเภอรับผิดชอบ" localSheetId="4">#REF!</definedName>
    <definedName name="q05_รพศ_รพท_รพช_มีอำเภอรับผิดชอบ">#REF!</definedName>
    <definedName name="q05_หน่วยงานย่อย" localSheetId="6">#REF!</definedName>
    <definedName name="q05_หน่วยงานย่อย" localSheetId="3">#REF!</definedName>
    <definedName name="q05_หน่วยงานย่อย" localSheetId="4">#REF!</definedName>
    <definedName name="q05_หน่วยงานย่อย">#REF!</definedName>
    <definedName name="q06_รพ" localSheetId="6">#REF!</definedName>
    <definedName name="q06_รพ" localSheetId="3">#REF!</definedName>
    <definedName name="q06_รพ" localSheetId="4">#REF!</definedName>
    <definedName name="q06_รพ">#REF!</definedName>
    <definedName name="q07_สสอ" localSheetId="6">#REF!</definedName>
    <definedName name="q07_สสอ" localSheetId="3">#REF!</definedName>
    <definedName name="q07_สสอ" localSheetId="4">#REF!</definedName>
    <definedName name="q07_สสอ">#REF!</definedName>
    <definedName name="q07_สสอ1" localSheetId="6">#REF!</definedName>
    <definedName name="q07_สสอ1" localSheetId="3">#REF!</definedName>
    <definedName name="q07_สสอ1" localSheetId="4">#REF!</definedName>
    <definedName name="q07_สสอ1">#REF!</definedName>
    <definedName name="q08_รพสตหน่วยงานย่อย" localSheetId="6">#REF!</definedName>
    <definedName name="q08_รพสตหน่วยงานย่อย" localSheetId="3">#REF!</definedName>
    <definedName name="q08_รพสตหน่วยงานย่อย" localSheetId="4">#REF!</definedName>
    <definedName name="q08_รพสตหน่วยงานย่อย">#REF!</definedName>
    <definedName name="q08_รพสตหน่วยงานย่อย1" localSheetId="6">#REF!</definedName>
    <definedName name="q08_รพสตหน่วยงานย่อย1" localSheetId="3">#REF!</definedName>
    <definedName name="q08_รพสตหน่วยงานย่อย1" localSheetId="4">#REF!</definedName>
    <definedName name="q08_รพสตหน่วยงานย่อย1">#REF!</definedName>
    <definedName name="q1_รพ877" localSheetId="6">#REF!</definedName>
    <definedName name="q1_รพ877" localSheetId="3">#REF!</definedName>
    <definedName name="q1_รพ877" localSheetId="4">#REF!</definedName>
    <definedName name="q1_รพ877">#REF!</definedName>
    <definedName name="q11_สสจ_มีเขตรหัสพื้นที่" localSheetId="6">#REF!</definedName>
    <definedName name="q11_สสจ_มีเขตรหัสพื้นที่" localSheetId="3">#REF!</definedName>
    <definedName name="q11_สสจ_มีเขตรหัสพื้นที่" localSheetId="4">#REF!</definedName>
    <definedName name="q11_สสจ_มีเขตรหัสพื้นที่">#REF!</definedName>
    <definedName name="q12_รพศรพทรพช891" localSheetId="6">#REF!</definedName>
    <definedName name="q12_รพศรพทรพช891" localSheetId="3">#REF!</definedName>
    <definedName name="q12_รพศรพทรพช891" localSheetId="4">#REF!</definedName>
    <definedName name="q12_รพศรพทรพช891">#REF!</definedName>
    <definedName name="q12_รพศรพทรพช8911" localSheetId="6">#REF!</definedName>
    <definedName name="q12_รพศรพทรพช8911" localSheetId="3">#REF!</definedName>
    <definedName name="q12_รพศรพทรพช8911" localSheetId="4">#REF!</definedName>
    <definedName name="q12_รพศรพทรพช8911">#REF!</definedName>
    <definedName name="q12_รพศรพทรพช896" localSheetId="6">#REF!</definedName>
    <definedName name="q12_รพศรพทรพช896" localSheetId="3">#REF!</definedName>
    <definedName name="q12_รพศรพทรพช896" localSheetId="4">#REF!</definedName>
    <definedName name="q12_รพศรพทรพช896">#REF!</definedName>
    <definedName name="q12_สสจ_52" localSheetId="6">#REF!</definedName>
    <definedName name="q12_สสจ_52" localSheetId="3">#REF!</definedName>
    <definedName name="q12_สสจ_52" localSheetId="4">#REF!</definedName>
    <definedName name="q12_สสจ_52">#REF!</definedName>
    <definedName name="q14_รพสต97631" localSheetId="6">#REF!</definedName>
    <definedName name="q14_รพสต97631" localSheetId="3">#REF!</definedName>
    <definedName name="q14_รพสต97631" localSheetId="4">#REF!</definedName>
    <definedName name="q14_รพสต97631">#REF!</definedName>
    <definedName name="q2_รพ883" localSheetId="6">#REF!</definedName>
    <definedName name="q2_รพ883" localSheetId="3">#REF!</definedName>
    <definedName name="q2_รพ883" localSheetId="4">#REF!</definedName>
    <definedName name="q2_รพ883">#REF!</definedName>
    <definedName name="Query1" localSheetId="6">#REF!</definedName>
    <definedName name="Query1" localSheetId="3">#REF!</definedName>
    <definedName name="Query1" localSheetId="4">#REF!</definedName>
    <definedName name="Query1">#REF!</definedName>
    <definedName name="SAPBEXsysID" hidden="1">"BWP"</definedName>
    <definedName name="t01_รพศรพทรพช876" localSheetId="6">#REF!</definedName>
    <definedName name="t01_รพศรพทรพช876" localSheetId="3">#REF!</definedName>
    <definedName name="t01_รพศรพทรพช876" localSheetId="4">#REF!</definedName>
    <definedName name="t01_รพศรพทรพช876">#REF!</definedName>
    <definedName name="t02_สสอ" localSheetId="6">#REF!</definedName>
    <definedName name="t02_สสอ" localSheetId="3">#REF!</definedName>
    <definedName name="t02_สสอ" localSheetId="4">#REF!</definedName>
    <definedName name="t02_สสอ">#REF!</definedName>
    <definedName name="t03_รพสต9762" localSheetId="6">#REF!</definedName>
    <definedName name="t03_รพสต9762" localSheetId="3">#REF!</definedName>
    <definedName name="t03_รพสต9762" localSheetId="4">#REF!</definedName>
    <definedName name="t03_รพสต9762">#REF!</definedName>
    <definedName name="t11_สสจ_ที่ไม่ตรงกับ_t12_สสจ" localSheetId="6">#REF!</definedName>
    <definedName name="t11_สสจ_ที่ไม่ตรงกับ_t12_สสจ" localSheetId="3">#REF!</definedName>
    <definedName name="t11_สสจ_ที่ไม่ตรงกับ_t12_สสจ" localSheetId="4">#REF!</definedName>
    <definedName name="t11_สสจ_ที่ไม่ตรงกับ_t12_สสจ">#REF!</definedName>
    <definedName name="t13_รพศ_รพท_รพช_ที่ไม่ตรงกับ_t14_รพศ_รพท_รพช" localSheetId="6">#REF!</definedName>
    <definedName name="t13_รพศ_รพท_รพช_ที่ไม่ตรงกับ_t14_รพศ_รพท_รพช" localSheetId="3">#REF!</definedName>
    <definedName name="t13_รพศ_รพท_รพช_ที่ไม่ตรงกับ_t14_รพศ_รพท_รพช" localSheetId="4">#REF!</definedName>
    <definedName name="t13_รพศ_รพท_รพช_ที่ไม่ตรงกับ_t14_รพศ_รพท_รพช">#REF!</definedName>
    <definedName name="t15_สสอ_ที่ไม่ตรงกับ_t16_สสอ" localSheetId="6">#REF!</definedName>
    <definedName name="t15_สสอ_ที่ไม่ตรงกับ_t16_สสอ" localSheetId="3">#REF!</definedName>
    <definedName name="t15_สสอ_ที่ไม่ตรงกับ_t16_สสอ" localSheetId="4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6">#REF!</definedName>
    <definedName name="t17_รพสตหน่วยงานย่อย_ที่ไม่ตรงกับ_t18_รพสตหน่วยงานย่อย" localSheetId="3">#REF!</definedName>
    <definedName name="t17_รพสตหน่วยงานย่อย_ที่ไม่ตรงกับ_t18_รพสตหน่วยงานย่อย" localSheetId="4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workload" localSheetId="6">#REF!</definedName>
    <definedName name="workload" localSheetId="3">#REF!</definedName>
    <definedName name="workload" localSheetId="4">#REF!</definedName>
    <definedName name="workload">#REF!</definedName>
    <definedName name="จำนวนรพ_ตามSP" localSheetId="6">#REF!</definedName>
    <definedName name="จำนวนรพ_ตามSP" localSheetId="3">#REF!</definedName>
    <definedName name="จำนวนรพ_ตามSP" localSheetId="4">#REF!</definedName>
    <definedName name="จำนวนรพ_ตามSP">#REF!</definedName>
    <definedName name="จำนวนรพ_รายเขต" localSheetId="6">#REF!</definedName>
    <definedName name="จำนวนรพ_รายเขต" localSheetId="3">#REF!</definedName>
    <definedName name="จำนวนรพ_รายเขต" localSheetId="4">#REF!</definedName>
    <definedName name="จำนวนรพ_รายเขต">#REF!</definedName>
    <definedName name="ทำเนียบสถานบริการ" localSheetId="6">#REF!</definedName>
    <definedName name="ทำเนียบสถานบริการ" localSheetId="3">#REF!</definedName>
    <definedName name="ทำเนียบสถานบริการ" localSheetId="4">#REF!</definedName>
    <definedName name="ทำเนียบสถานบริการ">#REF!</definedName>
    <definedName name="รหัสหลัก50" localSheetId="6">#REF!</definedName>
    <definedName name="รหัสหลัก50" localSheetId="3">#REF!</definedName>
    <definedName name="รหัสหลัก50" localSheetId="4">#REF!</definedName>
    <definedName name="รหัสหลัก50">#REF!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Table3354" name="Table3354" connection="WorksheetConnection_Table335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8" l="1"/>
  <c r="CI3" i="1"/>
  <c r="AA7" i="13"/>
  <c r="AA6" i="13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5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5" i="13"/>
  <c r="U6" i="13"/>
  <c r="U7" i="13"/>
  <c r="U8" i="13"/>
  <c r="U9" i="13"/>
  <c r="U10" i="13"/>
  <c r="U11" i="13"/>
  <c r="U12" i="13"/>
  <c r="U13" i="13"/>
  <c r="W13" i="13" s="1"/>
  <c r="U14" i="13"/>
  <c r="W14" i="13" s="1"/>
  <c r="U15" i="13"/>
  <c r="W15" i="13" s="1"/>
  <c r="U16" i="13"/>
  <c r="U17" i="13"/>
  <c r="U18" i="13"/>
  <c r="W18" i="13" s="1"/>
  <c r="U19" i="13"/>
  <c r="W19" i="13" s="1"/>
  <c r="U20" i="13"/>
  <c r="U21" i="13"/>
  <c r="W21" i="13" s="1"/>
  <c r="U5" i="13"/>
  <c r="W5" i="13" s="1"/>
  <c r="W6" i="13"/>
  <c r="W7" i="13"/>
  <c r="W8" i="13"/>
  <c r="W9" i="13"/>
  <c r="W10" i="13"/>
  <c r="W11" i="13"/>
  <c r="W12" i="13"/>
  <c r="W16" i="13"/>
  <c r="W17" i="13"/>
  <c r="W20" i="13"/>
  <c r="P5" i="13"/>
  <c r="R5" i="13" s="1"/>
  <c r="Z21" i="13"/>
  <c r="V21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5" i="13"/>
  <c r="H21" i="13" l="1"/>
  <c r="F21" i="13"/>
  <c r="P21" i="13" s="1"/>
  <c r="R21" i="13" s="1"/>
  <c r="G21" i="13"/>
  <c r="P6" i="13"/>
  <c r="R6" i="13" s="1"/>
  <c r="P7" i="13"/>
  <c r="R7" i="13" s="1"/>
  <c r="P8" i="13"/>
  <c r="R8" i="13" s="1"/>
  <c r="P9" i="13"/>
  <c r="R9" i="13" s="1"/>
  <c r="P10" i="13"/>
  <c r="R10" i="13" s="1"/>
  <c r="P11" i="13"/>
  <c r="R11" i="13" s="1"/>
  <c r="P12" i="13"/>
  <c r="R12" i="13" s="1"/>
  <c r="P13" i="13"/>
  <c r="R13" i="13" s="1"/>
  <c r="P14" i="13"/>
  <c r="R14" i="13" s="1"/>
  <c r="P15" i="13"/>
  <c r="R15" i="13" s="1"/>
  <c r="P16" i="13"/>
  <c r="R16" i="13" s="1"/>
  <c r="P17" i="13"/>
  <c r="R17" i="13" s="1"/>
  <c r="P18" i="13"/>
  <c r="R18" i="13" s="1"/>
  <c r="P19" i="13"/>
  <c r="R19" i="13" s="1"/>
  <c r="P20" i="13"/>
  <c r="R20" i="13" s="1"/>
  <c r="J21" i="13"/>
  <c r="B19" i="1"/>
  <c r="D18" i="37"/>
  <c r="D14" i="37"/>
  <c r="D13" i="37"/>
  <c r="D9" i="37"/>
  <c r="D7" i="37"/>
  <c r="D6" i="37"/>
  <c r="D5" i="37"/>
  <c r="D4" i="37"/>
  <c r="D17" i="37"/>
  <c r="D16" i="37"/>
  <c r="D40" i="37"/>
  <c r="D39" i="37"/>
  <c r="D38" i="37"/>
  <c r="D37" i="37"/>
  <c r="D36" i="37"/>
  <c r="D35" i="37"/>
  <c r="D34" i="37"/>
  <c r="D33" i="37"/>
  <c r="D32" i="37"/>
  <c r="D31" i="37"/>
  <c r="D30" i="37"/>
  <c r="D25" i="37"/>
  <c r="D24" i="37"/>
  <c r="D23" i="37"/>
  <c r="B19" i="37"/>
  <c r="D19" i="37" s="1"/>
  <c r="D8" i="37"/>
  <c r="D10" i="37"/>
  <c r="D11" i="37"/>
  <c r="D12" i="37"/>
  <c r="D15" i="37"/>
  <c r="D3" i="37"/>
  <c r="E3" i="29" l="1"/>
  <c r="C26" i="37"/>
  <c r="B26" i="37"/>
  <c r="H19" i="1" l="1"/>
  <c r="O4" i="36" l="1"/>
  <c r="K4" i="1" l="1"/>
  <c r="N20" i="36" l="1"/>
  <c r="O6" i="36"/>
  <c r="O7" i="36"/>
  <c r="O8" i="36"/>
  <c r="O9" i="36"/>
  <c r="O10" i="36"/>
  <c r="O11" i="36"/>
  <c r="O12" i="36"/>
  <c r="O13" i="36"/>
  <c r="O14" i="36"/>
  <c r="O15" i="36"/>
  <c r="O16" i="36"/>
  <c r="O17" i="36"/>
  <c r="O18" i="36"/>
  <c r="O19" i="36"/>
  <c r="O5" i="36"/>
  <c r="Q41" i="36"/>
  <c r="R38" i="36"/>
  <c r="S38" i="36" s="1"/>
  <c r="P38" i="36"/>
  <c r="L38" i="36"/>
  <c r="M38" i="36" s="1"/>
  <c r="J38" i="36"/>
  <c r="R37" i="36"/>
  <c r="S37" i="36" s="1"/>
  <c r="P37" i="36"/>
  <c r="L37" i="36"/>
  <c r="M37" i="36" s="1"/>
  <c r="J37" i="36"/>
  <c r="R36" i="36"/>
  <c r="S36" i="36" s="1"/>
  <c r="P36" i="36"/>
  <c r="L36" i="36"/>
  <c r="M36" i="36" s="1"/>
  <c r="J36" i="36"/>
  <c r="R35" i="36"/>
  <c r="S35" i="36" s="1"/>
  <c r="P35" i="36"/>
  <c r="L35" i="36"/>
  <c r="M35" i="36" s="1"/>
  <c r="J35" i="36"/>
  <c r="R34" i="36"/>
  <c r="S34" i="36" s="1"/>
  <c r="P34" i="36"/>
  <c r="L34" i="36"/>
  <c r="M34" i="36" s="1"/>
  <c r="J34" i="36"/>
  <c r="R33" i="36"/>
  <c r="S33" i="36" s="1"/>
  <c r="P33" i="36"/>
  <c r="L33" i="36"/>
  <c r="M33" i="36" s="1"/>
  <c r="J33" i="36"/>
  <c r="R32" i="36"/>
  <c r="S32" i="36" s="1"/>
  <c r="P32" i="36"/>
  <c r="L32" i="36"/>
  <c r="M32" i="36" s="1"/>
  <c r="J32" i="36"/>
  <c r="R31" i="36"/>
  <c r="S31" i="36" s="1"/>
  <c r="P31" i="36"/>
  <c r="L31" i="36"/>
  <c r="M31" i="36" s="1"/>
  <c r="J31" i="36"/>
  <c r="R30" i="36"/>
  <c r="S30" i="36" s="1"/>
  <c r="P30" i="36"/>
  <c r="M30" i="36"/>
  <c r="L30" i="36"/>
  <c r="J30" i="36"/>
  <c r="R29" i="36"/>
  <c r="S29" i="36" s="1"/>
  <c r="P29" i="36"/>
  <c r="L29" i="36"/>
  <c r="M29" i="36" s="1"/>
  <c r="J29" i="36"/>
  <c r="R28" i="36"/>
  <c r="S28" i="36" s="1"/>
  <c r="P28" i="36"/>
  <c r="L28" i="36"/>
  <c r="M28" i="36" s="1"/>
  <c r="J28" i="36"/>
  <c r="R27" i="36"/>
  <c r="S27" i="36" s="1"/>
  <c r="P27" i="36"/>
  <c r="L27" i="36"/>
  <c r="M27" i="36" s="1"/>
  <c r="J27" i="36"/>
  <c r="R26" i="36"/>
  <c r="S26" i="36" s="1"/>
  <c r="P26" i="36"/>
  <c r="M26" i="36"/>
  <c r="L26" i="36"/>
  <c r="J26" i="36"/>
  <c r="R25" i="36"/>
  <c r="S25" i="36" s="1"/>
  <c r="P25" i="36"/>
  <c r="L25" i="36"/>
  <c r="M25" i="36" s="1"/>
  <c r="J25" i="36"/>
  <c r="R24" i="36"/>
  <c r="S24" i="36" s="1"/>
  <c r="P24" i="36"/>
  <c r="L24" i="36"/>
  <c r="M24" i="36" s="1"/>
  <c r="J24" i="36"/>
  <c r="R23" i="36"/>
  <c r="S23" i="36" s="1"/>
  <c r="P23" i="36"/>
  <c r="L23" i="36"/>
  <c r="M23" i="36" s="1"/>
  <c r="J23" i="36"/>
  <c r="W20" i="36"/>
  <c r="V20" i="36"/>
  <c r="U20" i="36"/>
  <c r="T20" i="36"/>
  <c r="S20" i="36"/>
  <c r="R20" i="36"/>
  <c r="Q20" i="36"/>
  <c r="P20" i="36"/>
  <c r="M20" i="36"/>
  <c r="P39" i="36" s="1"/>
  <c r="L20" i="36"/>
  <c r="K20" i="36"/>
  <c r="J20" i="36"/>
  <c r="J39" i="36" s="1"/>
  <c r="I20" i="36"/>
  <c r="H20" i="36"/>
  <c r="G20" i="36"/>
  <c r="F20" i="36"/>
  <c r="O20" i="36" l="1"/>
  <c r="L39" i="36"/>
  <c r="M39" i="36" s="1"/>
  <c r="R39" i="36"/>
  <c r="S39" i="36" s="1"/>
  <c r="B21" i="13"/>
  <c r="C21" i="13"/>
  <c r="D21" i="13"/>
  <c r="E21" i="13"/>
  <c r="I21" i="13"/>
  <c r="M21" i="13"/>
  <c r="N21" i="13"/>
  <c r="H18" i="35" l="1"/>
  <c r="G18" i="35"/>
  <c r="F18" i="35"/>
  <c r="E18" i="35"/>
  <c r="D18" i="35"/>
  <c r="C18" i="35"/>
  <c r="B18" i="35"/>
  <c r="H4" i="30" l="1"/>
  <c r="E20" i="30"/>
  <c r="C20" i="30"/>
  <c r="D20" i="30"/>
  <c r="G20" i="30"/>
  <c r="B20" i="30"/>
  <c r="H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 l="1"/>
  <c r="BT3" i="1" l="1"/>
  <c r="BU3" i="1"/>
  <c r="BT4" i="1"/>
  <c r="BU4" i="1"/>
  <c r="BT5" i="1"/>
  <c r="BU5" i="1"/>
  <c r="BT6" i="1"/>
  <c r="BU6" i="1"/>
  <c r="BT7" i="1"/>
  <c r="BU7" i="1"/>
  <c r="BT8" i="1"/>
  <c r="BU8" i="1"/>
  <c r="BT9" i="1"/>
  <c r="BU9" i="1"/>
  <c r="BT10" i="1"/>
  <c r="BU10" i="1"/>
  <c r="BT11" i="1"/>
  <c r="BU11" i="1"/>
  <c r="BT12" i="1"/>
  <c r="BU12" i="1"/>
  <c r="BT13" i="1"/>
  <c r="BU13" i="1"/>
  <c r="BT14" i="1"/>
  <c r="BU14" i="1"/>
  <c r="BT15" i="1"/>
  <c r="BU15" i="1"/>
  <c r="BT16" i="1"/>
  <c r="BU16" i="1"/>
  <c r="BT17" i="1"/>
  <c r="BU17" i="1"/>
  <c r="BT18" i="1"/>
  <c r="BU18" i="1"/>
  <c r="BP19" i="1"/>
  <c r="BQ19" i="1"/>
  <c r="BR19" i="1"/>
  <c r="BS19" i="1"/>
  <c r="BU19" i="1" l="1"/>
  <c r="BT19" i="1"/>
  <c r="AP4" i="1"/>
  <c r="AP3" i="1"/>
  <c r="AO4" i="1"/>
  <c r="AO3" i="1"/>
  <c r="F3" i="29" l="1"/>
  <c r="E4" i="29"/>
  <c r="F4" i="29" s="1"/>
  <c r="E5" i="29"/>
  <c r="F5" i="29" s="1"/>
  <c r="E6" i="29"/>
  <c r="F6" i="29" s="1"/>
  <c r="E7" i="29"/>
  <c r="F7" i="29" s="1"/>
  <c r="E8" i="29"/>
  <c r="F8" i="29" s="1"/>
  <c r="E9" i="29"/>
  <c r="F9" i="29" s="1"/>
  <c r="E10" i="29"/>
  <c r="F10" i="29" s="1"/>
  <c r="E11" i="29"/>
  <c r="F11" i="29" s="1"/>
  <c r="E12" i="29"/>
  <c r="F12" i="29" s="1"/>
  <c r="E13" i="29"/>
  <c r="F13" i="29" s="1"/>
  <c r="E14" i="29"/>
  <c r="F14" i="29" s="1"/>
  <c r="E15" i="29"/>
  <c r="F15" i="29" s="1"/>
  <c r="E16" i="29"/>
  <c r="F16" i="29" s="1"/>
  <c r="E17" i="29"/>
  <c r="F17" i="29" s="1"/>
  <c r="E18" i="29"/>
  <c r="F18" i="29" s="1"/>
  <c r="D26" i="29"/>
  <c r="C26" i="29"/>
  <c r="B26" i="29"/>
  <c r="D19" i="29"/>
  <c r="C19" i="29"/>
  <c r="E19" i="29" l="1"/>
  <c r="B19" i="29"/>
  <c r="F19" i="29" l="1"/>
  <c r="D7" i="28" l="1"/>
  <c r="E7" i="28" s="1"/>
  <c r="D6" i="28"/>
  <c r="D8" i="28" l="1"/>
  <c r="D9" i="28"/>
  <c r="D10" i="28"/>
  <c r="D11" i="28"/>
  <c r="D12" i="28"/>
  <c r="D13" i="28"/>
  <c r="D14" i="28"/>
  <c r="D15" i="28"/>
  <c r="D16" i="28"/>
  <c r="D17" i="28"/>
  <c r="D18" i="28"/>
  <c r="E18" i="28" l="1"/>
  <c r="E17" i="28"/>
  <c r="E16" i="28"/>
  <c r="E15" i="28"/>
  <c r="E14" i="28"/>
  <c r="E13" i="28"/>
  <c r="E12" i="28"/>
  <c r="E11" i="28"/>
  <c r="E10" i="28"/>
  <c r="E9" i="28"/>
  <c r="E8" i="28"/>
  <c r="E6" i="28"/>
  <c r="D5" i="28"/>
  <c r="E5" i="28" s="1"/>
  <c r="D4" i="28"/>
  <c r="E4" i="28" s="1"/>
  <c r="CJ19" i="1"/>
  <c r="CE19" i="1"/>
  <c r="CD19" i="1"/>
  <c r="CC19" i="1"/>
  <c r="BY19" i="1"/>
  <c r="BX19" i="1"/>
  <c r="BW19" i="1"/>
  <c r="BM19" i="1"/>
  <c r="BK19" i="1"/>
  <c r="BG19" i="1"/>
  <c r="BF19" i="1"/>
  <c r="BE19" i="1"/>
  <c r="BA19" i="1"/>
  <c r="AZ19" i="1"/>
  <c r="AY19" i="1"/>
  <c r="AX19" i="1"/>
  <c r="AT19" i="1"/>
  <c r="AS19" i="1"/>
  <c r="AR19" i="1"/>
  <c r="AN19" i="1"/>
  <c r="AM19" i="1"/>
  <c r="AL19" i="1"/>
  <c r="AH19" i="1"/>
  <c r="AG19" i="1"/>
  <c r="AF19" i="1"/>
  <c r="AB19" i="1"/>
  <c r="Z19" i="1"/>
  <c r="V19" i="1"/>
  <c r="U19" i="1"/>
  <c r="T19" i="1"/>
  <c r="P19" i="1"/>
  <c r="N19" i="1"/>
  <c r="J19" i="1"/>
  <c r="D19" i="1"/>
  <c r="C19" i="1"/>
  <c r="CG18" i="1"/>
  <c r="CF18" i="1"/>
  <c r="CA18" i="1"/>
  <c r="BZ18" i="1"/>
  <c r="BN18" i="1"/>
  <c r="BI18" i="1"/>
  <c r="BO18" i="1" s="1"/>
  <c r="BH18" i="1"/>
  <c r="BC18" i="1"/>
  <c r="BB18" i="1"/>
  <c r="AV18" i="1"/>
  <c r="AU18" i="1"/>
  <c r="AP18" i="1"/>
  <c r="AO18" i="1"/>
  <c r="AJ18" i="1"/>
  <c r="AI18" i="1"/>
  <c r="AD18" i="1"/>
  <c r="AC18" i="1"/>
  <c r="X18" i="1"/>
  <c r="W18" i="1"/>
  <c r="Q18" i="1"/>
  <c r="K18" i="1"/>
  <c r="F18" i="1"/>
  <c r="L18" i="1" s="1"/>
  <c r="R18" i="1" s="1"/>
  <c r="E18" i="1"/>
  <c r="CG17" i="1"/>
  <c r="CF17" i="1"/>
  <c r="CA17" i="1"/>
  <c r="BZ17" i="1"/>
  <c r="BN17" i="1"/>
  <c r="BI17" i="1"/>
  <c r="BO17" i="1" s="1"/>
  <c r="BH17" i="1"/>
  <c r="BC17" i="1"/>
  <c r="BB17" i="1"/>
  <c r="AV17" i="1"/>
  <c r="AU17" i="1"/>
  <c r="AP17" i="1"/>
  <c r="AO17" i="1"/>
  <c r="AJ17" i="1"/>
  <c r="AI17" i="1"/>
  <c r="AD17" i="1"/>
  <c r="AC17" i="1"/>
  <c r="X17" i="1"/>
  <c r="W17" i="1"/>
  <c r="Q17" i="1"/>
  <c r="K17" i="1"/>
  <c r="F17" i="1"/>
  <c r="L17" i="1" s="1"/>
  <c r="R17" i="1" s="1"/>
  <c r="E17" i="1"/>
  <c r="CG16" i="1"/>
  <c r="CF16" i="1"/>
  <c r="CA16" i="1"/>
  <c r="BZ16" i="1"/>
  <c r="BN16" i="1"/>
  <c r="BI16" i="1"/>
  <c r="BO16" i="1" s="1"/>
  <c r="BH16" i="1"/>
  <c r="BC16" i="1"/>
  <c r="BB16" i="1"/>
  <c r="AV16" i="1"/>
  <c r="AU16" i="1"/>
  <c r="AP16" i="1"/>
  <c r="AO16" i="1"/>
  <c r="AJ16" i="1"/>
  <c r="AI16" i="1"/>
  <c r="AD16" i="1"/>
  <c r="AC16" i="1"/>
  <c r="X16" i="1"/>
  <c r="W16" i="1"/>
  <c r="Q16" i="1"/>
  <c r="K16" i="1"/>
  <c r="F16" i="1"/>
  <c r="L16" i="1" s="1"/>
  <c r="R16" i="1" s="1"/>
  <c r="E16" i="1"/>
  <c r="CG15" i="1"/>
  <c r="CF15" i="1"/>
  <c r="CA15" i="1"/>
  <c r="BZ15" i="1"/>
  <c r="BN15" i="1"/>
  <c r="BI15" i="1"/>
  <c r="BO15" i="1" s="1"/>
  <c r="BH15" i="1"/>
  <c r="BC15" i="1"/>
  <c r="BB15" i="1"/>
  <c r="AV15" i="1"/>
  <c r="AU15" i="1"/>
  <c r="AP15" i="1"/>
  <c r="AO15" i="1"/>
  <c r="AJ15" i="1"/>
  <c r="AI15" i="1"/>
  <c r="AD15" i="1"/>
  <c r="AC15" i="1"/>
  <c r="X15" i="1"/>
  <c r="W15" i="1"/>
  <c r="Q15" i="1"/>
  <c r="K15" i="1"/>
  <c r="F15" i="1"/>
  <c r="L15" i="1" s="1"/>
  <c r="R15" i="1" s="1"/>
  <c r="E15" i="1"/>
  <c r="CG14" i="1"/>
  <c r="CF14" i="1"/>
  <c r="CA14" i="1"/>
  <c r="BZ14" i="1"/>
  <c r="BN14" i="1"/>
  <c r="BI14" i="1"/>
  <c r="BO14" i="1" s="1"/>
  <c r="BH14" i="1"/>
  <c r="BC14" i="1"/>
  <c r="BB14" i="1"/>
  <c r="AV14" i="1"/>
  <c r="AU14" i="1"/>
  <c r="AP14" i="1"/>
  <c r="AO14" i="1"/>
  <c r="AJ14" i="1"/>
  <c r="AI14" i="1"/>
  <c r="AD14" i="1"/>
  <c r="AC14" i="1"/>
  <c r="X14" i="1"/>
  <c r="W14" i="1"/>
  <c r="Q14" i="1"/>
  <c r="K14" i="1"/>
  <c r="F14" i="1"/>
  <c r="L14" i="1" s="1"/>
  <c r="R14" i="1" s="1"/>
  <c r="E14" i="1"/>
  <c r="CG13" i="1"/>
  <c r="CF13" i="1"/>
  <c r="CA13" i="1"/>
  <c r="BZ13" i="1"/>
  <c r="BN13" i="1"/>
  <c r="BI13" i="1"/>
  <c r="BO13" i="1" s="1"/>
  <c r="BH13" i="1"/>
  <c r="BC13" i="1"/>
  <c r="BB13" i="1"/>
  <c r="AV13" i="1"/>
  <c r="AU13" i="1"/>
  <c r="AP13" i="1"/>
  <c r="AO13" i="1"/>
  <c r="AJ13" i="1"/>
  <c r="AI13" i="1"/>
  <c r="AD13" i="1"/>
  <c r="AC13" i="1"/>
  <c r="X13" i="1"/>
  <c r="W13" i="1"/>
  <c r="Q13" i="1"/>
  <c r="K13" i="1"/>
  <c r="F13" i="1"/>
  <c r="L13" i="1" s="1"/>
  <c r="R13" i="1" s="1"/>
  <c r="E13" i="1"/>
  <c r="CG12" i="1"/>
  <c r="CF12" i="1"/>
  <c r="CA12" i="1"/>
  <c r="BZ12" i="1"/>
  <c r="BN12" i="1"/>
  <c r="BI12" i="1"/>
  <c r="BO12" i="1" s="1"/>
  <c r="BH12" i="1"/>
  <c r="BC12" i="1"/>
  <c r="BB12" i="1"/>
  <c r="AV12" i="1"/>
  <c r="AU12" i="1"/>
  <c r="AP12" i="1"/>
  <c r="AO12" i="1"/>
  <c r="AJ12" i="1"/>
  <c r="AI12" i="1"/>
  <c r="AD12" i="1"/>
  <c r="AC12" i="1"/>
  <c r="X12" i="1"/>
  <c r="W12" i="1"/>
  <c r="Q12" i="1"/>
  <c r="K12" i="1"/>
  <c r="F12" i="1"/>
  <c r="L12" i="1" s="1"/>
  <c r="R12" i="1" s="1"/>
  <c r="E12" i="1"/>
  <c r="CG11" i="1"/>
  <c r="CF11" i="1"/>
  <c r="CA11" i="1"/>
  <c r="BZ11" i="1"/>
  <c r="BN11" i="1"/>
  <c r="BI11" i="1"/>
  <c r="BO11" i="1" s="1"/>
  <c r="BH11" i="1"/>
  <c r="BC11" i="1"/>
  <c r="BB11" i="1"/>
  <c r="AV11" i="1"/>
  <c r="AU11" i="1"/>
  <c r="AP11" i="1"/>
  <c r="AO11" i="1"/>
  <c r="AJ11" i="1"/>
  <c r="AI11" i="1"/>
  <c r="AD11" i="1"/>
  <c r="AC11" i="1"/>
  <c r="X11" i="1"/>
  <c r="W11" i="1"/>
  <c r="Q11" i="1"/>
  <c r="K11" i="1"/>
  <c r="F11" i="1"/>
  <c r="L11" i="1" s="1"/>
  <c r="R11" i="1" s="1"/>
  <c r="E11" i="1"/>
  <c r="CG10" i="1"/>
  <c r="CF10" i="1"/>
  <c r="CA10" i="1"/>
  <c r="BZ10" i="1"/>
  <c r="BN10" i="1"/>
  <c r="BI10" i="1"/>
  <c r="BO10" i="1" s="1"/>
  <c r="BH10" i="1"/>
  <c r="BC10" i="1"/>
  <c r="BB10" i="1"/>
  <c r="AV10" i="1"/>
  <c r="AU10" i="1"/>
  <c r="AP10" i="1"/>
  <c r="AO10" i="1"/>
  <c r="AJ10" i="1"/>
  <c r="AI10" i="1"/>
  <c r="AD10" i="1"/>
  <c r="AC10" i="1"/>
  <c r="X10" i="1"/>
  <c r="W10" i="1"/>
  <c r="Q10" i="1"/>
  <c r="K10" i="1"/>
  <c r="F10" i="1"/>
  <c r="L10" i="1" s="1"/>
  <c r="R10" i="1" s="1"/>
  <c r="E10" i="1"/>
  <c r="CG9" i="1"/>
  <c r="CF9" i="1"/>
  <c r="CA9" i="1"/>
  <c r="BZ9" i="1"/>
  <c r="BN9" i="1"/>
  <c r="BI9" i="1"/>
  <c r="BO9" i="1" s="1"/>
  <c r="BH9" i="1"/>
  <c r="BC9" i="1"/>
  <c r="BB9" i="1"/>
  <c r="AV9" i="1"/>
  <c r="AU9" i="1"/>
  <c r="AP9" i="1"/>
  <c r="AO9" i="1"/>
  <c r="AJ9" i="1"/>
  <c r="AI9" i="1"/>
  <c r="AD9" i="1"/>
  <c r="AC9" i="1"/>
  <c r="X9" i="1"/>
  <c r="W9" i="1"/>
  <c r="Q9" i="1"/>
  <c r="K9" i="1"/>
  <c r="F9" i="1"/>
  <c r="L9" i="1" s="1"/>
  <c r="R9" i="1" s="1"/>
  <c r="E9" i="1"/>
  <c r="CG8" i="1"/>
  <c r="CF8" i="1"/>
  <c r="CA8" i="1"/>
  <c r="BZ8" i="1"/>
  <c r="BN8" i="1"/>
  <c r="BI8" i="1"/>
  <c r="BO8" i="1" s="1"/>
  <c r="BH8" i="1"/>
  <c r="BC8" i="1"/>
  <c r="BB8" i="1"/>
  <c r="AV8" i="1"/>
  <c r="AU8" i="1"/>
  <c r="AP8" i="1"/>
  <c r="AO8" i="1"/>
  <c r="AJ8" i="1"/>
  <c r="AI8" i="1"/>
  <c r="AD8" i="1"/>
  <c r="AC8" i="1"/>
  <c r="X8" i="1"/>
  <c r="W8" i="1"/>
  <c r="Q8" i="1"/>
  <c r="K8" i="1"/>
  <c r="F8" i="1"/>
  <c r="L8" i="1" s="1"/>
  <c r="R8" i="1" s="1"/>
  <c r="E8" i="1"/>
  <c r="CG7" i="1"/>
  <c r="CF7" i="1"/>
  <c r="CA7" i="1"/>
  <c r="BZ7" i="1"/>
  <c r="BN7" i="1"/>
  <c r="BI7" i="1"/>
  <c r="BO7" i="1" s="1"/>
  <c r="BH7" i="1"/>
  <c r="BC7" i="1"/>
  <c r="BB7" i="1"/>
  <c r="AV7" i="1"/>
  <c r="AU7" i="1"/>
  <c r="AP7" i="1"/>
  <c r="AO7" i="1"/>
  <c r="AJ7" i="1"/>
  <c r="AI7" i="1"/>
  <c r="AD7" i="1"/>
  <c r="AC7" i="1"/>
  <c r="X7" i="1"/>
  <c r="W7" i="1"/>
  <c r="Q7" i="1"/>
  <c r="K7" i="1"/>
  <c r="F7" i="1"/>
  <c r="L7" i="1" s="1"/>
  <c r="R7" i="1" s="1"/>
  <c r="E7" i="1"/>
  <c r="CG6" i="1"/>
  <c r="CF6" i="1"/>
  <c r="CA6" i="1"/>
  <c r="BZ6" i="1"/>
  <c r="BN6" i="1"/>
  <c r="BI6" i="1"/>
  <c r="BO6" i="1" s="1"/>
  <c r="BH6" i="1"/>
  <c r="BC6" i="1"/>
  <c r="BB6" i="1"/>
  <c r="AV6" i="1"/>
  <c r="AU6" i="1"/>
  <c r="AP6" i="1"/>
  <c r="AO6" i="1"/>
  <c r="AJ6" i="1"/>
  <c r="AI6" i="1"/>
  <c r="AD6" i="1"/>
  <c r="AC6" i="1"/>
  <c r="X6" i="1"/>
  <c r="W6" i="1"/>
  <c r="Q6" i="1"/>
  <c r="K6" i="1"/>
  <c r="F6" i="1"/>
  <c r="L6" i="1" s="1"/>
  <c r="R6" i="1" s="1"/>
  <c r="E6" i="1"/>
  <c r="CG5" i="1"/>
  <c r="CF5" i="1"/>
  <c r="CA5" i="1"/>
  <c r="BZ5" i="1"/>
  <c r="BN5" i="1"/>
  <c r="BI5" i="1"/>
  <c r="BO5" i="1" s="1"/>
  <c r="BH5" i="1"/>
  <c r="BC5" i="1"/>
  <c r="BB5" i="1"/>
  <c r="AV5" i="1"/>
  <c r="AU5" i="1"/>
  <c r="AP5" i="1"/>
  <c r="AO5" i="1"/>
  <c r="AJ5" i="1"/>
  <c r="AI5" i="1"/>
  <c r="AD5" i="1"/>
  <c r="AC5" i="1"/>
  <c r="X5" i="1"/>
  <c r="W5" i="1"/>
  <c r="Q5" i="1"/>
  <c r="K5" i="1"/>
  <c r="F5" i="1"/>
  <c r="L5" i="1" s="1"/>
  <c r="R5" i="1" s="1"/>
  <c r="E5" i="1"/>
  <c r="CG4" i="1"/>
  <c r="CF4" i="1"/>
  <c r="CA4" i="1"/>
  <c r="BZ4" i="1"/>
  <c r="BN4" i="1"/>
  <c r="BI4" i="1"/>
  <c r="BL19" i="1" s="1"/>
  <c r="BH4" i="1"/>
  <c r="BC4" i="1"/>
  <c r="BB4" i="1"/>
  <c r="AV4" i="1"/>
  <c r="AU4" i="1"/>
  <c r="AJ4" i="1"/>
  <c r="AI4" i="1"/>
  <c r="AD4" i="1"/>
  <c r="AC4" i="1"/>
  <c r="X4" i="1"/>
  <c r="W4" i="1"/>
  <c r="Q4" i="1"/>
  <c r="F4" i="1"/>
  <c r="L4" i="1" s="1"/>
  <c r="R4" i="1" s="1"/>
  <c r="E4" i="1"/>
  <c r="CG3" i="1"/>
  <c r="CF3" i="1"/>
  <c r="CA3" i="1"/>
  <c r="BZ3" i="1"/>
  <c r="BN3" i="1"/>
  <c r="BI3" i="1"/>
  <c r="BO3" i="1" s="1"/>
  <c r="BH3" i="1"/>
  <c r="BC3" i="1"/>
  <c r="BB3" i="1"/>
  <c r="AV3" i="1"/>
  <c r="AU3" i="1"/>
  <c r="AJ3" i="1"/>
  <c r="AI3" i="1"/>
  <c r="AD3" i="1"/>
  <c r="AC3" i="1"/>
  <c r="X3" i="1"/>
  <c r="W3" i="1"/>
  <c r="Q3" i="1"/>
  <c r="K3" i="1"/>
  <c r="F3" i="1"/>
  <c r="E3" i="1"/>
  <c r="BO4" i="1" l="1"/>
  <c r="BO19" i="1" s="1"/>
  <c r="CI10" i="1"/>
  <c r="E19" i="1"/>
  <c r="Q19" i="1"/>
  <c r="BC19" i="1"/>
  <c r="CA19" i="1"/>
  <c r="AV19" i="1"/>
  <c r="CG19" i="1"/>
  <c r="F19" i="1"/>
  <c r="AU19" i="1"/>
  <c r="BH19" i="1"/>
  <c r="CF19" i="1"/>
  <c r="BI19" i="1"/>
  <c r="K19" i="1"/>
  <c r="BB19" i="1"/>
  <c r="BN19" i="1"/>
  <c r="BZ19" i="1"/>
  <c r="I19" i="1"/>
  <c r="L3" i="1"/>
  <c r="CI6" i="1"/>
  <c r="AP19" i="1"/>
  <c r="AO19" i="1"/>
  <c r="CI18" i="1"/>
  <c r="AJ19" i="1"/>
  <c r="CI17" i="1"/>
  <c r="CI13" i="1"/>
  <c r="CI9" i="1"/>
  <c r="AI19" i="1"/>
  <c r="CI11" i="1"/>
  <c r="CI7" i="1"/>
  <c r="AD19" i="1"/>
  <c r="CI16" i="1"/>
  <c r="CI15" i="1"/>
  <c r="CI14" i="1"/>
  <c r="CI12" i="1"/>
  <c r="CI8" i="1"/>
  <c r="AC19" i="1"/>
  <c r="CI5" i="1"/>
  <c r="X19" i="1"/>
  <c r="W19" i="1"/>
  <c r="CI4" i="1"/>
  <c r="D19" i="28"/>
  <c r="E19" i="28" s="1"/>
  <c r="E3" i="28"/>
  <c r="CK18" i="1" l="1"/>
  <c r="K20" i="13"/>
  <c r="L20" i="13" s="1"/>
  <c r="CK11" i="1"/>
  <c r="K13" i="13"/>
  <c r="L13" i="13" s="1"/>
  <c r="CK9" i="1"/>
  <c r="K11" i="13"/>
  <c r="L11" i="13" s="1"/>
  <c r="CK4" i="1"/>
  <c r="K6" i="13"/>
  <c r="L6" i="13" s="1"/>
  <c r="CK10" i="1"/>
  <c r="K12" i="13"/>
  <c r="L12" i="13" s="1"/>
  <c r="CK7" i="1"/>
  <c r="K9" i="13"/>
  <c r="L9" i="13" s="1"/>
  <c r="CK13" i="1"/>
  <c r="K15" i="13"/>
  <c r="L15" i="13" s="1"/>
  <c r="CK5" i="1"/>
  <c r="K7" i="13"/>
  <c r="L7" i="13" s="1"/>
  <c r="CK6" i="1"/>
  <c r="K8" i="13"/>
  <c r="L8" i="13" s="1"/>
  <c r="CK14" i="1"/>
  <c r="K16" i="13"/>
  <c r="L16" i="13" s="1"/>
  <c r="CK3" i="1"/>
  <c r="K5" i="13"/>
  <c r="CK17" i="1"/>
  <c r="K19" i="13"/>
  <c r="L19" i="13" s="1"/>
  <c r="CK8" i="1"/>
  <c r="K10" i="13"/>
  <c r="L10" i="13" s="1"/>
  <c r="CK12" i="1"/>
  <c r="K14" i="13"/>
  <c r="L14" i="13" s="1"/>
  <c r="CK15" i="1"/>
  <c r="K17" i="13"/>
  <c r="L17" i="13" s="1"/>
  <c r="CK16" i="1"/>
  <c r="K18" i="13"/>
  <c r="L18" i="13" s="1"/>
  <c r="L19" i="1"/>
  <c r="CI19" i="1"/>
  <c r="CK19" i="1" s="1"/>
  <c r="L5" i="13" l="1"/>
  <c r="K21" i="13"/>
  <c r="L21" i="13" s="1"/>
  <c r="O19" i="1"/>
  <c r="R3" i="1"/>
  <c r="R1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Table3354" type="102" refreshedVersion="6" minRefreshableVersion="5">
    <extLst>
      <ext xmlns:x15="http://schemas.microsoft.com/office/spreadsheetml/2010/11/main" uri="{DE250136-89BD-433C-8126-D09CA5730AF9}">
        <x15:connection id="Table3354">
          <x15:rangePr sourceName="_xlcn.WorksheetConnection_Table33541"/>
        </x15:connection>
      </ext>
    </extLst>
  </connection>
</connections>
</file>

<file path=xl/sharedStrings.xml><?xml version="1.0" encoding="utf-8"?>
<sst xmlns="http://schemas.openxmlformats.org/spreadsheetml/2006/main" count="504" uniqueCount="210">
  <si>
    <t>หน่วยบริการ</t>
  </si>
  <si>
    <t>โรงพยาบาลพระนครศรีอยุธยา</t>
  </si>
  <si>
    <t>โรงพยาบาลเสนา</t>
  </si>
  <si>
    <t>โรงพยาบาลท่าเรือ</t>
  </si>
  <si>
    <t>โรงพยาบาลสมเด็จ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</si>
  <si>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</si>
  <si>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</si>
  <si>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</si>
  <si>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</si>
  <si>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</si>
  <si>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</si>
  <si>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</si>
  <si>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</si>
  <si>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</si>
  <si>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</si>
  <si>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</si>
  <si>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</si>
  <si>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จำนวนเงินปรับลดค่าแรง IP ทั้งปี</t>
  </si>
  <si>
    <t>จำนวนเงินปรับลดค่าแรง IP ยกยอดไปบริหารการหักในเดือนถัดไป</t>
  </si>
  <si>
    <t>(1)</t>
  </si>
  <si>
    <t>(2)</t>
  </si>
  <si>
    <t>(3)</t>
  </si>
  <si>
    <t>(4)=(1)-(3)</t>
  </si>
  <si>
    <t>(5)=(2)-(3)</t>
  </si>
  <si>
    <t>รพ.พระนครศรีอยุธยา</t>
  </si>
  <si>
    <t>รพ.เสนา</t>
  </si>
  <si>
    <t>รพ.ท่าเรือ</t>
  </si>
  <si>
    <t>รพ.สมเด็จพระสังฆราช(นครหลวง)</t>
  </si>
  <si>
    <t>รพ.บางไทร</t>
  </si>
  <si>
    <t>รพ.บางบาล</t>
  </si>
  <si>
    <t>รพ.บางปะอิน</t>
  </si>
  <si>
    <t>รพ.บางปะหัน</t>
  </si>
  <si>
    <t>รพ.ผักไห่</t>
  </si>
  <si>
    <t>รพ.ภาชี</t>
  </si>
  <si>
    <t>รพ.ลาดบัวหลวง</t>
  </si>
  <si>
    <t>รพ.วังน้อย</t>
  </si>
  <si>
    <t>รพ.บางซ้าย</t>
  </si>
  <si>
    <t>รพ.อุทัย</t>
  </si>
  <si>
    <t>รพ.มหาราช</t>
  </si>
  <si>
    <t>รพ.บ้านแพรก</t>
  </si>
  <si>
    <t>รวม</t>
  </si>
  <si>
    <t>ประมาณการที่ควรได้อีก</t>
  </si>
  <si>
    <t>รพ.สมเด็จพระสังฆราชเจ้าฯ</t>
  </si>
  <si>
    <t>ได้รับจริง(ครบ)(4)</t>
  </si>
  <si>
    <t>A</t>
  </si>
  <si>
    <t>(5)=(2)-(A)</t>
  </si>
  <si>
    <t>(4)</t>
  </si>
  <si>
    <t>รายรับจากส่วนต่างอัตราจ่ายผลงาน 10 เดือน</t>
  </si>
  <si>
    <t>จำนวนเงินปรับลดค่าแรง IP ที่หักได้ไม่ครบจากผลงาน 10 เดือน</t>
  </si>
  <si>
    <t>จำนวนเงินปรับลดค่าแรงที่หักได้ในงวดนี้</t>
  </si>
  <si>
    <t>(5)=(1)-(4)</t>
  </si>
  <si>
    <t>(6)=(2)-(4)</t>
  </si>
  <si>
    <t>จำนวนเงินปรับลดค่าแรง IP ที่หักได้ไม่ครบจากผลงาน 8 เดือน</t>
  </si>
  <si>
    <t>รายรับจากปรับอัตราจ่าย (8,750)</t>
  </si>
  <si>
    <t>รวมประมาณการรายรับ OP-PP-IP
หลังหักเงินเดือน</t>
  </si>
  <si>
    <t>รวมยอดประกัน 
OP-PP-IP
(ก่อนหัก Virtual account)</t>
  </si>
  <si>
    <t>OP</t>
  </si>
  <si>
    <t>PP</t>
  </si>
  <si>
    <t>IP</t>
  </si>
  <si>
    <t>% ที่ทำได้เทียบยอดประกัน</t>
  </si>
  <si>
    <t>รับโอนจริง</t>
  </si>
  <si>
    <t xml:space="preserve"> Format = #.00,,</t>
  </si>
  <si>
    <t>ผลงานบริการ</t>
  </si>
  <si>
    <t>เงินกันระดับประเทศ</t>
  </si>
  <si>
    <t>Column1</t>
  </si>
  <si>
    <t>ผลงานรายรับ IP ปกติ</t>
  </si>
  <si>
    <t xml:space="preserve">ประมาณการรายรับ IP 
</t>
  </si>
  <si>
    <t>% ที่ทำได้</t>
  </si>
  <si>
    <t>ผลงานCOVID-19 No วัคซีน</t>
  </si>
  <si>
    <t>กองทุนผู้ป่วยใน CAP (ต.ค.- ส.ค..)</t>
  </si>
  <si>
    <t>ครั้งที่ 6</t>
  </si>
  <si>
    <t>ครั้งที่ 1</t>
  </si>
  <si>
    <t>ครั้งที่ 2</t>
  </si>
  <si>
    <t>ครั้งที่ 3</t>
  </si>
  <si>
    <t>ครั้งที่ 4</t>
  </si>
  <si>
    <t>ครั้งที่ 5</t>
  </si>
  <si>
    <t>20 ต.ค. 64</t>
  </si>
  <si>
    <t>2 ม.ค. 65</t>
  </si>
  <si>
    <t>13 ม.ค. 65</t>
  </si>
  <si>
    <t>10 ส.ค. 65</t>
  </si>
  <si>
    <t>26 ก.ย.65</t>
  </si>
  <si>
    <t>รวมเงิน</t>
  </si>
  <si>
    <t>กองทุน IP CF เงินกันระดับประเทศ</t>
  </si>
  <si>
    <t>ADJ.RW ในเขต</t>
  </si>
  <si>
    <t>ภาพรวมจังหวัดพระนครศรีอยุธยา</t>
  </si>
  <si>
    <t>ภาพรวมระดับประเทศ</t>
  </si>
  <si>
    <t>รวมยอดประกัน 
OP-PP-IP
(ก่อนหัก Virtual account) ลบ.</t>
  </si>
  <si>
    <t>รวมประมาณการรายรับ ก่อนหัก Virtual account  ลบ.</t>
  </si>
  <si>
    <t>ยอดเงินปิดประกัน 65  ลบ.</t>
  </si>
  <si>
    <t>หักเงินเดือนไม่ครบ ลบ.</t>
  </si>
  <si>
    <t>เทเงินคืนจากยอดปิดประกันคงเหลือ ลบ.</t>
  </si>
  <si>
    <t>รวมจำนวนจัดสรร ลบ.</t>
  </si>
  <si>
    <t>รายละเอียดรายรับเงินค่าบริการทางการแพทย์ การจัดสรรเงิน ปี งบประมาณ 2566</t>
  </si>
  <si>
    <t xml:space="preserve">PP Non UC   </t>
  </si>
  <si>
    <t>จำนวนเงินปรับลดค่าแรง IP เดือน พ.ค. 66</t>
  </si>
  <si>
    <t>จำนวนเงินปรับลดค่าแรง Ip คงเหลือยกยอดมา เดือน พ.ค. 66</t>
  </si>
  <si>
    <t>คงเหลือจ่ายชดเชย IP พ.ค. 66 หลังปรับลดค่าแรง</t>
  </si>
  <si>
    <t>จำนวนเงินปรับลดค่าแรง IP ปี 66 คงเหลือที่ยังหักไม่ครบ</t>
  </si>
  <si>
    <t>จำนวนเงินปรับลดค่าแรง IP คงเหลือ ยกยอดจาก เดือน ก.ค. 66</t>
  </si>
  <si>
    <t>คงเหลือจ่ายชดเชยหลังปรับลดค่าแรง (10-9-66)</t>
  </si>
  <si>
    <t>ลำดับ</t>
  </si>
  <si>
    <t>เขต</t>
  </si>
  <si>
    <t>จังหวัด</t>
  </si>
  <si>
    <t>รหัส</t>
  </si>
  <si>
    <t>ประมาณการรายรับเงินค่าบริการทางการแพทย์ หน่วยบริการในสังกัดสำนักงานปลัดกระทรวงสาธารณสุข ปีงบประมาณ 2566</t>
  </si>
  <si>
    <t>กันเงินรายรับ PP</t>
  </si>
  <si>
    <t>รวมประมาณการรายรับ OP-PP-IP</t>
  </si>
  <si>
    <t>ยอดประกัน
รายรับปี 65</t>
  </si>
  <si>
    <t>งบระดับเขต</t>
  </si>
  <si>
    <t>[1]</t>
  </si>
  <si>
    <t>[2]</t>
  </si>
  <si>
    <t>[3]=[1]-[2]</t>
  </si>
  <si>
    <t>[4]</t>
  </si>
  <si>
    <t>[5]=[3]-[4]</t>
  </si>
  <si>
    <t>[6]</t>
  </si>
  <si>
    <t>[7]</t>
  </si>
  <si>
    <t>[8]=[6]-[7]</t>
  </si>
  <si>
    <t>[9]</t>
  </si>
  <si>
    <t>[10]</t>
  </si>
  <si>
    <t>[11]=[9]-[10]</t>
  </si>
  <si>
    <t>[12]=[3]+[8]+[11]</t>
  </si>
  <si>
    <t>[13]</t>
  </si>
  <si>
    <t>[14]=[12]-[13]</t>
  </si>
  <si>
    <t>[15]</t>
  </si>
  <si>
    <t>[16]</t>
  </si>
  <si>
    <t xml:space="preserve">รายรับ OP </t>
  </si>
  <si>
    <t>ปรับลดค่าแรง OP</t>
  </si>
  <si>
    <t>รายรับ OP 
หลังปรับลดค่าแรง</t>
  </si>
  <si>
    <t>กันเงิน 
Virtual account</t>
  </si>
  <si>
    <t>รายรับ OP สุทธิ
หลังหักเงินกัน
 Virtual account</t>
  </si>
  <si>
    <t xml:space="preserve">รายรับ PP </t>
  </si>
  <si>
    <t>ปรับลดค่าแรง PP</t>
  </si>
  <si>
    <t>รายรับ PP หลังปรับลดค่าแรง</t>
  </si>
  <si>
    <t xml:space="preserve">ประมาณการ
รายรับ IP </t>
  </si>
  <si>
    <t>ปรับลดค่าแรง IP</t>
  </si>
  <si>
    <t>ประมาณการ
รายรับ IP 
หลังปรับลดค่าแรง</t>
  </si>
  <si>
    <t>ค่าบริการ EPI
(มติ 77 วันที่ 11 ตค 65)</t>
  </si>
  <si>
    <t>หลังหักเงินเดือน และค่าบริการ EPI</t>
  </si>
  <si>
    <t>04</t>
  </si>
  <si>
    <t>พระนครศรีอยุธยา</t>
  </si>
  <si>
    <t>10660</t>
  </si>
  <si>
    <t>10688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</si>
  <si>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</si>
  <si>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</si>
  <si>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</si>
  <si>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</si>
  <si>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</si>
  <si>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</si>
  <si>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</si>
  <si>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</si>
  <si>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</si>
  <si>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</si>
  <si>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</si>
  <si>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</si>
  <si>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10780</t>
  </si>
  <si>
    <t>10781</t>
  </si>
  <si>
    <t>ร้อยละ</t>
  </si>
  <si>
    <t>โอน PP 100%</t>
  </si>
  <si>
    <t>%</t>
  </si>
  <si>
    <t>รายละเอียดรายรับเงินค่าบริการทางการแพทย์ การจัดสรรเงิน ปี งบประมาณ 2567</t>
  </si>
  <si>
    <t>จำนวนเงินปรับลดค่าแรง IP เดือน ต.ค. 66</t>
  </si>
  <si>
    <t>จำนวนเงินปรับลดค่าแรง IP เดือน พ.ย. 66</t>
  </si>
  <si>
    <t>จำนวนเงินปรับลดค่าแรง IP เดือน ธ.ค. 66</t>
  </si>
  <si>
    <t>จำนวนเงินปรับลดค่าแรง IP เดือน ม.ค. 67</t>
  </si>
  <si>
    <t>จำนวนเงินปรับลดค่าแรง IP เดือน  ก.พ. 67</t>
  </si>
  <si>
    <t>จำนวนเงินปรับลดค่าแรง IP เดือน  มี.ค. 67</t>
  </si>
  <si>
    <t>จำนวนเงินปรับลดค่าแรง IP เดือน เม.ย. 67</t>
  </si>
  <si>
    <t>จำนวนเงินปรับลดค่าแรง IP เดือน พ.ค. 67</t>
  </si>
  <si>
    <t>จำนวนเงินปรับลดค่าแรง IP เดือน มิ.ย. 67</t>
  </si>
  <si>
    <t>จำนวนเงินปรับลดค่าแรง IP เดือน ก.ค. 67</t>
  </si>
  <si>
    <t>จำนวนเงินปรับลดค่าแรง IP เดือน ส.ค. 67</t>
  </si>
  <si>
    <t>จำนวนเงินปรับลดค่าแรง IP เดือน ก.ย. 67</t>
  </si>
  <si>
    <t>ประมาณการ
รายรับ IP 
หลังปรับลดค่าแรง(67)</t>
  </si>
  <si>
    <t>รายรับ IP ปีงบประมาณ 2567</t>
  </si>
  <si>
    <t>คงเหลือจ่ายชดเชย IP  ต.ค. 66 หลังปรับลดค่าแรง (10-11-66)</t>
  </si>
  <si>
    <t>คงเหลือจ่ายชดเชย IP  เม.ย. 67 หลังปรับลดค่าแรง (10-5-66)</t>
  </si>
  <si>
    <t>คงเหลือจ่ายชดเชย IP พ.ค. 67 หลังปรับลดค่าแรง (10-6-66)</t>
  </si>
  <si>
    <t>คงเหลือจ่ายชดเชย IP มิ.ย. 67 หลังปรับลดค่าแรง (11-7-66)</t>
  </si>
  <si>
    <t>คงเหลือจ่ายชดเชย IP ก.ค. 67 หลังปรับลดค่าแรง(10-8-66)</t>
  </si>
  <si>
    <t>คงเหลือจ่ายชดเชย IP ส.ค. 67 หลังปรับลดค่าแรง(11-9-66)</t>
  </si>
  <si>
    <t>คงเหลือจ่ายชดเชย IP ก.ย. 67 หลังปรับลดค่าแรง</t>
  </si>
  <si>
    <t>จ่ายชดเชย IP พ.ย. 66 ก่อนปรับลดค่าแรง(ก่อนหักเงินเดือน)</t>
  </si>
  <si>
    <t>จ่ายชดเชย IP ธ.ค. 66 ก่อนปรับลดค่าแรง(ก่อนหักเงินเดือน)</t>
  </si>
  <si>
    <t>จ่ายชดเชย IP ม.ค.67 ก่อนปรับลดค่าแรง(ก่อนหักเงินเดือน)</t>
  </si>
  <si>
    <t>จ่ายชดเชย IP ก.พ. 67 ก่อนปรับลดค่าแรง(ก่อนหักเงินเดือน)</t>
  </si>
  <si>
    <t>จ่ายชดเชย IP มี.ค. 67 ก่อนปรับลดค่าแรง(ก่อนหักเงินเดือน)</t>
  </si>
  <si>
    <t>จ่ายชดเชย IP เม.ย. 67 ก่อนปรับลดค่าแรง(ก่อนหักเงินเดือน)</t>
  </si>
  <si>
    <t>จ่ายชดเชย IP พ.ค. 67 ก่อนปรับลดค่าแรง(ก่อนหักเงินเดือน)</t>
  </si>
  <si>
    <t>จ่ายชดเชย IP มิ.ย. 67 ก่อนปรับลดค่าแรง(ก่อนหักเงินเดือน)</t>
  </si>
  <si>
    <t>จ่ายชดเชย IP ก.ค. 67 ก่อนปรับลดค่าแรง(ก่อนหักเงินเดือน)</t>
  </si>
  <si>
    <t>จ่ายชดเชย IP ส.ค. 67 ก่อนปรับลดค่าแรง(ก่อนหักเงินเดือน)</t>
  </si>
  <si>
    <t>จ่ายชดเชย IP ก.ย. 67 ก่อนปรับลดค่าแรง(ก่อนหักเงินเดือน)</t>
  </si>
  <si>
    <t>จ่ายชดเชย IP ต.ค.66 ก่อนปรับลดค่าแรง(ก่อนหักเงินเดือน)</t>
  </si>
  <si>
    <t>จำนวนเงินปรับลดค่าแรง IP ปีงบประมาณ 2567 ไปพลางก่อน</t>
  </si>
  <si>
    <t>จำนวนเงินปรับลดค่าแรง IP ปี 67 คงเหลือที่ยังหักไม่ครบ ไปพลางก่อน</t>
  </si>
  <si>
    <t>จัดสรรร้อยละ 25 ของรายรับ OP งวด 1(15 ต.ค. 66)</t>
  </si>
  <si>
    <t>(1)งบบริหารจัดการระดับเขต/จังหวัด   ()</t>
  </si>
  <si>
    <t>จัดสรรร้อยละ 25 ของรายรับ PP งวด 1(15 ต.ค. 66)</t>
  </si>
  <si>
    <t>คงเหลือจ่ายชดเชย IP  พ.ย. 66 หลังปรับลดค่าแรง (12-12-66)</t>
  </si>
  <si>
    <t>คงเหลือจ่ายชดเชย IP  ธ.ค. 66 หลังปรับลดค่าแรง (10-1-67)</t>
  </si>
  <si>
    <t>คงเหลือจ่ายชดเชย IP  ม.ค. 67 หลังปรับลดค่าแรง (12-2-67)</t>
  </si>
  <si>
    <t>คงเหลือจ่ายชดเชย IP  ก.พ. 67 หลังปรับลดค่าแรง (11-3-67)</t>
  </si>
  <si>
    <t>จัดสรรร้อยละ 25 ของรายรับ OP งวด 2(25 ธ.ค. 66)</t>
  </si>
  <si>
    <t>จัดสรรร้อยละ 25 ของรายรับ OP งวด 3(28 มี.ค. 67)</t>
  </si>
  <si>
    <t>จัดสรรร้อยละ 25 ของรายรับ PP งวด 3(28 มี.ค. 67)</t>
  </si>
  <si>
    <t>OP/PP (3งวด)</t>
  </si>
  <si>
    <t>IP CF ()</t>
  </si>
  <si>
    <t>ประมาณการ 66</t>
  </si>
  <si>
    <t>จัดสรรร้อยละ 25 ของรายรับ PP งวด 2(25 ธ.ค. 66)</t>
  </si>
  <si>
    <t>คงเหลือจ่ายชดเชย IP  มี.ค. 67 หลังปรับลดค่าแรง (9-4-66)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</si>
</sst>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#,##0.00_ ;[Red]\-#,##0.00\ "/>
    <numFmt numFmtId="165" formatCode="_(* #,##0.00_);_(* \(#,##0.00\);_(* &quot;-&quot;??_);_(@_)"/>
    <numFmt numFmtId="166" formatCode="#.00,,"/>
    <numFmt numFmtId="167" formatCode="\ #.00,,"/>
    <numFmt numFmtId="168" formatCode="#,##0_ ;[Red]\-#,##0\ "/>
  </numFmts>
  <fonts count="41">
    <font>
      <sz val="17"/>
      <color theme="1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7"/>
      <color theme="1"/>
      <name val="TH SarabunPSK"/>
      <family val="2"/>
      <charset val="222"/>
    </font>
    <font>
      <sz val="10"/>
      <name val="Cambria"/>
      <family val="2"/>
      <scheme val="major"/>
    </font>
    <font>
      <sz val="17"/>
      <color rgb="FF0070C0"/>
      <name val="TH SarabunPSK"/>
      <family val="2"/>
      <charset val="222"/>
    </font>
    <font>
      <b/>
      <sz val="17"/>
      <color theme="1"/>
      <name val="TH SarabunPSK"/>
      <family val="2"/>
    </font>
    <font>
      <b/>
      <sz val="17"/>
      <color rgb="FF0070C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7"/>
      <color rgb="FF0000CC"/>
      <name val="TH SarabunPSK"/>
      <family val="2"/>
    </font>
    <font>
      <sz val="17"/>
      <name val="TH SarabunPSK"/>
      <family val="2"/>
      <charset val="222"/>
    </font>
    <font>
      <sz val="10"/>
      <name val="Calibri"/>
      <family val="2"/>
      <scheme val="minor"/>
    </font>
    <font>
      <b/>
      <sz val="24"/>
      <color theme="1"/>
      <name val="Angsana New"/>
      <family val="1"/>
    </font>
    <font>
      <b/>
      <sz val="24"/>
      <name val="Angsana New"/>
      <family val="1"/>
    </font>
    <font>
      <b/>
      <sz val="24"/>
      <color rgb="FF7030A0"/>
      <name val="Angsana New"/>
      <family val="1"/>
    </font>
    <font>
      <b/>
      <sz val="24"/>
      <color rgb="FF000000"/>
      <name val="Angsana New"/>
      <family val="1"/>
    </font>
    <font>
      <b/>
      <sz val="17"/>
      <color rgb="FFFF0000"/>
      <name val="TH SarabunPSK"/>
      <family val="2"/>
    </font>
    <font>
      <sz val="24"/>
      <color rgb="FFFF0000"/>
      <name val="Angsana New"/>
      <family val="1"/>
    </font>
    <font>
      <b/>
      <sz val="24"/>
      <color rgb="FFFF0000"/>
      <name val="Angsana New"/>
      <family val="1"/>
    </font>
    <font>
      <sz val="24"/>
      <color theme="1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7"/>
      <color rgb="FFFF0000"/>
      <name val="TH SarabunPSK"/>
      <family val="2"/>
      <charset val="222"/>
    </font>
    <font>
      <b/>
      <sz val="17"/>
      <color rgb="FFFF0000"/>
      <name val="TH SarabunPSK"/>
      <family val="2"/>
      <charset val="22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Angsana New"/>
      <family val="1"/>
    </font>
    <font>
      <sz val="18"/>
      <name val="Angsana New"/>
      <family val="1"/>
    </font>
    <font>
      <sz val="8.5"/>
      <name val="TH SarabunPSK"/>
      <family val="2"/>
      <charset val="222"/>
    </font>
    <font>
      <sz val="24"/>
      <name val="Angsana New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43" fontId="9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/>
    <xf numFmtId="0" fontId="0" fillId="3" borderId="1" xfId="0" applyFill="1" applyBorder="1" applyAlignment="1">
      <alignment horizontal="center" vertical="center" wrapText="1"/>
    </xf>
    <xf numFmtId="43" fontId="0" fillId="0" borderId="1" xfId="1" applyFont="1" applyBorder="1"/>
    <xf numFmtId="0" fontId="0" fillId="4" borderId="1" xfId="0" applyFill="1" applyBorder="1" applyAlignment="1">
      <alignment horizontal="center" vertical="center" wrapText="1"/>
    </xf>
    <xf numFmtId="43" fontId="11" fillId="0" borderId="1" xfId="1" applyFont="1" applyBorder="1"/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43" fontId="12" fillId="0" borderId="1" xfId="1" applyFont="1" applyBorder="1"/>
    <xf numFmtId="43" fontId="13" fillId="0" borderId="1" xfId="1" applyFont="1" applyBorder="1"/>
    <xf numFmtId="43" fontId="12" fillId="0" borderId="1" xfId="1" applyFont="1" applyFill="1" applyBorder="1"/>
    <xf numFmtId="43" fontId="13" fillId="0" borderId="1" xfId="1" applyFont="1" applyFill="1" applyBorder="1"/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3" fontId="0" fillId="9" borderId="1" xfId="1" applyFont="1" applyFill="1" applyBorder="1"/>
    <xf numFmtId="43" fontId="12" fillId="9" borderId="1" xfId="1" applyFont="1" applyFill="1" applyBorder="1"/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43" fontId="17" fillId="0" borderId="0" xfId="0" applyNumberFormat="1" applyFont="1"/>
    <xf numFmtId="0" fontId="0" fillId="12" borderId="1" xfId="0" applyFill="1" applyBorder="1" applyAlignment="1">
      <alignment horizontal="center" vertical="center" wrapText="1"/>
    </xf>
    <xf numFmtId="43" fontId="12" fillId="0" borderId="0" xfId="1" applyFont="1" applyFill="1" applyBorder="1"/>
    <xf numFmtId="0" fontId="0" fillId="0" borderId="0" xfId="0" applyAlignment="1">
      <alignment horizontal="center" vertical="center" wrapText="1"/>
    </xf>
    <xf numFmtId="43" fontId="0" fillId="0" borderId="0" xfId="1" applyFont="1" applyFill="1" applyBorder="1"/>
    <xf numFmtId="0" fontId="0" fillId="13" borderId="1" xfId="0" applyFill="1" applyBorder="1" applyAlignment="1">
      <alignment horizontal="center" vertical="center" wrapText="1"/>
    </xf>
    <xf numFmtId="43" fontId="18" fillId="0" borderId="1" xfId="1" applyFont="1" applyBorder="1"/>
    <xf numFmtId="43" fontId="18" fillId="9" borderId="1" xfId="1" applyFont="1" applyFill="1" applyBorder="1"/>
    <xf numFmtId="0" fontId="18" fillId="0" borderId="0" xfId="0" applyFont="1"/>
    <xf numFmtId="43" fontId="0" fillId="0" borderId="1" xfId="1" applyFont="1" applyFill="1" applyBorder="1"/>
    <xf numFmtId="0" fontId="10" fillId="0" borderId="2" xfId="0" applyFont="1" applyBorder="1"/>
    <xf numFmtId="0" fontId="19" fillId="14" borderId="6" xfId="0" applyFont="1" applyFill="1" applyBorder="1" applyAlignment="1">
      <alignment horizontal="center" vertical="center" wrapText="1"/>
    </xf>
    <xf numFmtId="43" fontId="0" fillId="14" borderId="1" xfId="1" applyFont="1" applyFill="1" applyBorder="1"/>
    <xf numFmtId="43" fontId="12" fillId="14" borderId="1" xfId="1" applyFont="1" applyFill="1" applyBorder="1"/>
    <xf numFmtId="43" fontId="0" fillId="12" borderId="1" xfId="0" applyNumberFormat="1" applyFill="1" applyBorder="1"/>
    <xf numFmtId="0" fontId="20" fillId="0" borderId="0" xfId="6" applyFont="1"/>
    <xf numFmtId="43" fontId="20" fillId="0" borderId="0" xfId="7" applyFont="1"/>
    <xf numFmtId="0" fontId="21" fillId="0" borderId="9" xfId="6" applyFont="1" applyBorder="1" applyAlignment="1">
      <alignment horizontal="center" vertical="center" wrapText="1" readingOrder="1"/>
    </xf>
    <xf numFmtId="0" fontId="21" fillId="0" borderId="7" xfId="6" applyFont="1" applyBorder="1" applyAlignment="1">
      <alignment horizontal="left" vertical="center" wrapText="1" readingOrder="1"/>
    </xf>
    <xf numFmtId="0" fontId="23" fillId="0" borderId="7" xfId="6" applyFont="1" applyBorder="1" applyAlignment="1">
      <alignment horizontal="left" vertical="center" wrapText="1" readingOrder="1"/>
    </xf>
    <xf numFmtId="0" fontId="23" fillId="0" borderId="11" xfId="6" applyFont="1" applyBorder="1" applyAlignment="1">
      <alignment horizontal="left" vertical="center" wrapText="1" readingOrder="1"/>
    </xf>
    <xf numFmtId="43" fontId="23" fillId="0" borderId="11" xfId="1" applyFont="1" applyFill="1" applyBorder="1" applyAlignment="1">
      <alignment horizontal="left" vertical="center" wrapText="1" readingOrder="1"/>
    </xf>
    <xf numFmtId="43" fontId="20" fillId="0" borderId="1" xfId="1" applyFont="1" applyFill="1" applyBorder="1" applyAlignment="1">
      <alignment shrinkToFit="1"/>
    </xf>
    <xf numFmtId="43" fontId="21" fillId="0" borderId="1" xfId="1" applyFont="1" applyFill="1" applyBorder="1" applyAlignment="1">
      <alignment horizontal="right" vertical="center" wrapText="1" readingOrder="1"/>
    </xf>
    <xf numFmtId="43" fontId="22" fillId="0" borderId="2" xfId="1" applyFont="1" applyFill="1" applyBorder="1" applyAlignment="1">
      <alignment horizontal="right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0" fontId="0" fillId="15" borderId="7" xfId="0" applyFill="1" applyBorder="1" applyAlignment="1">
      <alignment horizontal="center" vertical="center"/>
    </xf>
    <xf numFmtId="43" fontId="0" fillId="0" borderId="7" xfId="0" applyNumberFormat="1" applyBorder="1"/>
    <xf numFmtId="0" fontId="0" fillId="18" borderId="1" xfId="0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5" fillId="0" borderId="1" xfId="8" applyFont="1" applyBorder="1" applyAlignment="1">
      <alignment horizontal="center" vertical="center" wrapText="1"/>
    </xf>
    <xf numFmtId="43" fontId="26" fillId="0" borderId="10" xfId="7" applyFont="1" applyFill="1" applyBorder="1" applyAlignment="1">
      <alignment horizontal="center" vertical="center" wrapText="1"/>
    </xf>
    <xf numFmtId="164" fontId="21" fillId="0" borderId="2" xfId="8" applyNumberFormat="1" applyFont="1" applyBorder="1" applyAlignment="1">
      <alignment shrinkToFit="1"/>
    </xf>
    <xf numFmtId="164" fontId="21" fillId="0" borderId="2" xfId="8" applyNumberFormat="1" applyFont="1" applyBorder="1" applyAlignment="1">
      <alignment wrapText="1"/>
    </xf>
    <xf numFmtId="164" fontId="21" fillId="0" borderId="8" xfId="8" applyNumberFormat="1" applyFont="1" applyBorder="1" applyAlignment="1">
      <alignment wrapText="1"/>
    </xf>
    <xf numFmtId="164" fontId="21" fillId="0" borderId="10" xfId="8" applyNumberFormat="1" applyFont="1" applyBorder="1" applyAlignment="1">
      <alignment wrapText="1"/>
    </xf>
    <xf numFmtId="164" fontId="21" fillId="0" borderId="13" xfId="8" applyNumberFormat="1" applyFont="1" applyBorder="1" applyAlignment="1">
      <alignment wrapText="1"/>
    </xf>
    <xf numFmtId="43" fontId="21" fillId="17" borderId="4" xfId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65" fontId="27" fillId="0" borderId="14" xfId="0" applyNumberFormat="1" applyFont="1" applyBorder="1"/>
    <xf numFmtId="43" fontId="20" fillId="0" borderId="0" xfId="6" applyNumberFormat="1" applyFont="1" applyAlignment="1">
      <alignment wrapText="1"/>
    </xf>
    <xf numFmtId="43" fontId="21" fillId="0" borderId="15" xfId="1" applyFont="1" applyFill="1" applyBorder="1" applyAlignment="1">
      <alignment horizontal="center" vertical="center" wrapText="1"/>
    </xf>
    <xf numFmtId="43" fontId="21" fillId="0" borderId="1" xfId="1" applyFont="1" applyFill="1" applyBorder="1" applyAlignment="1">
      <alignment shrinkToFit="1"/>
    </xf>
    <xf numFmtId="164" fontId="21" fillId="0" borderId="1" xfId="8" applyNumberFormat="1" applyFont="1" applyBorder="1" applyAlignment="1">
      <alignment shrinkToFit="1"/>
    </xf>
    <xf numFmtId="43" fontId="21" fillId="0" borderId="11" xfId="1" applyFont="1" applyFill="1" applyBorder="1" applyAlignment="1">
      <alignment horizontal="left" vertical="center" wrapText="1" readingOrder="1"/>
    </xf>
    <xf numFmtId="0" fontId="21" fillId="0" borderId="0" xfId="6" applyFont="1"/>
    <xf numFmtId="43" fontId="21" fillId="0" borderId="0" xfId="7" applyFont="1"/>
    <xf numFmtId="0" fontId="21" fillId="0" borderId="8" xfId="6" applyFont="1" applyBorder="1" applyAlignment="1">
      <alignment horizontal="left" vertical="center" wrapText="1" readingOrder="1"/>
    </xf>
    <xf numFmtId="0" fontId="21" fillId="14" borderId="8" xfId="1" applyNumberFormat="1" applyFont="1" applyFill="1" applyBorder="1" applyAlignment="1">
      <alignment horizontal="center" vertical="center" wrapText="1" readingOrder="1"/>
    </xf>
    <xf numFmtId="43" fontId="28" fillId="0" borderId="8" xfId="1" applyFont="1" applyFill="1" applyBorder="1" applyAlignment="1">
      <alignment horizontal="center" vertical="center" wrapText="1"/>
    </xf>
    <xf numFmtId="43" fontId="21" fillId="0" borderId="2" xfId="1" applyFont="1" applyFill="1" applyBorder="1" applyAlignment="1">
      <alignment horizontal="right" wrapText="1"/>
    </xf>
    <xf numFmtId="0" fontId="21" fillId="0" borderId="11" xfId="6" applyFont="1" applyBorder="1" applyAlignment="1">
      <alignment horizontal="left" vertical="center" wrapText="1" readingOrder="1"/>
    </xf>
    <xf numFmtId="0" fontId="28" fillId="0" borderId="0" xfId="6" applyFont="1"/>
    <xf numFmtId="0" fontId="21" fillId="7" borderId="8" xfId="1" applyNumberFormat="1" applyFont="1" applyFill="1" applyBorder="1" applyAlignment="1">
      <alignment horizontal="center" vertical="center" wrapText="1" readingOrder="1"/>
    </xf>
    <xf numFmtId="165" fontId="21" fillId="0" borderId="1" xfId="0" applyNumberFormat="1" applyFont="1" applyBorder="1"/>
    <xf numFmtId="49" fontId="30" fillId="0" borderId="0" xfId="0" applyNumberFormat="1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43" fontId="30" fillId="0" borderId="1" xfId="1" applyFont="1" applyFill="1" applyBorder="1"/>
    <xf numFmtId="43" fontId="30" fillId="9" borderId="1" xfId="1" applyFont="1" applyFill="1" applyBorder="1"/>
    <xf numFmtId="43" fontId="31" fillId="0" borderId="1" xfId="1" applyFont="1" applyFill="1" applyBorder="1"/>
    <xf numFmtId="43" fontId="31" fillId="9" borderId="1" xfId="1" applyFont="1" applyFill="1" applyBorder="1"/>
    <xf numFmtId="0" fontId="30" fillId="0" borderId="0" xfId="0" applyFont="1"/>
    <xf numFmtId="43" fontId="21" fillId="0" borderId="21" xfId="1" applyFont="1" applyFill="1" applyBorder="1" applyAlignment="1">
      <alignment horizontal="left" vertical="center" wrapText="1" readingOrder="1"/>
    </xf>
    <xf numFmtId="164" fontId="21" fillId="0" borderId="1" xfId="8" applyNumberFormat="1" applyFont="1" applyBorder="1" applyAlignment="1">
      <alignment wrapText="1"/>
    </xf>
    <xf numFmtId="43" fontId="21" fillId="0" borderId="1" xfId="1" applyFont="1" applyFill="1" applyBorder="1" applyAlignment="1">
      <alignment horizontal="left" vertical="center" wrapText="1" readingOrder="1"/>
    </xf>
    <xf numFmtId="43" fontId="15" fillId="0" borderId="1" xfId="1" applyFont="1" applyFill="1" applyBorder="1" applyAlignment="1">
      <alignment horizontal="left" vertical="center" wrapText="1" readingOrder="1"/>
    </xf>
    <xf numFmtId="43" fontId="16" fillId="0" borderId="1" xfId="1" applyFont="1" applyBorder="1"/>
    <xf numFmtId="2" fontId="15" fillId="0" borderId="2" xfId="6" applyNumberFormat="1" applyFont="1" applyBorder="1" applyAlignment="1">
      <alignment horizontal="left" vertical="center" wrapText="1" readingOrder="1"/>
    </xf>
    <xf numFmtId="49" fontId="16" fillId="0" borderId="1" xfId="0" applyNumberFormat="1" applyFont="1" applyBorder="1" applyAlignment="1">
      <alignment horizontal="center"/>
    </xf>
    <xf numFmtId="43" fontId="16" fillId="7" borderId="1" xfId="1" applyFont="1" applyFill="1" applyBorder="1"/>
    <xf numFmtId="2" fontId="15" fillId="7" borderId="2" xfId="6" applyNumberFormat="1" applyFont="1" applyFill="1" applyBorder="1" applyAlignment="1">
      <alignment horizontal="left" vertical="center" wrapText="1" readingOrder="1"/>
    </xf>
    <xf numFmtId="43" fontId="21" fillId="7" borderId="12" xfId="7" applyFont="1" applyFill="1" applyBorder="1" applyAlignment="1">
      <alignment horizontal="center"/>
    </xf>
    <xf numFmtId="0" fontId="3" fillId="19" borderId="1" xfId="16" applyFill="1" applyBorder="1" applyAlignment="1">
      <alignment horizontal="center" vertical="center" wrapText="1"/>
    </xf>
    <xf numFmtId="0" fontId="3" fillId="0" borderId="0" xfId="16" applyAlignment="1">
      <alignment horizontal="center" vertical="center" wrapText="1"/>
    </xf>
    <xf numFmtId="0" fontId="3" fillId="0" borderId="1" xfId="16" applyBorder="1"/>
    <xf numFmtId="167" fontId="0" fillId="0" borderId="1" xfId="17" applyNumberFormat="1" applyFont="1" applyBorder="1" applyAlignment="1">
      <alignment horizontal="center"/>
    </xf>
    <xf numFmtId="0" fontId="3" fillId="0" borderId="0" xfId="16"/>
    <xf numFmtId="0" fontId="3" fillId="16" borderId="1" xfId="16" applyFill="1" applyBorder="1" applyAlignment="1">
      <alignment horizontal="center"/>
    </xf>
    <xf numFmtId="167" fontId="3" fillId="16" borderId="1" xfId="16" applyNumberFormat="1" applyFill="1" applyBorder="1" applyAlignment="1">
      <alignment horizontal="center"/>
    </xf>
    <xf numFmtId="167" fontId="3" fillId="0" borderId="0" xfId="16" applyNumberFormat="1" applyAlignment="1">
      <alignment horizontal="center"/>
    </xf>
    <xf numFmtId="0" fontId="3" fillId="9" borderId="1" xfId="16" applyFill="1" applyBorder="1"/>
    <xf numFmtId="167" fontId="0" fillId="9" borderId="1" xfId="17" applyNumberFormat="1" applyFont="1" applyFill="1" applyBorder="1" applyAlignment="1">
      <alignment horizontal="center"/>
    </xf>
    <xf numFmtId="0" fontId="21" fillId="14" borderId="12" xfId="6" applyFont="1" applyFill="1" applyBorder="1" applyAlignment="1">
      <alignment horizontal="center"/>
    </xf>
    <xf numFmtId="0" fontId="33" fillId="20" borderId="1" xfId="19" applyFont="1" applyFill="1" applyBorder="1" applyAlignment="1">
      <alignment horizontal="center" vertical="center"/>
    </xf>
    <xf numFmtId="0" fontId="33" fillId="20" borderId="1" xfId="19" applyFont="1" applyFill="1" applyBorder="1" applyAlignment="1">
      <alignment horizontal="center" vertical="center" wrapText="1"/>
    </xf>
    <xf numFmtId="0" fontId="33" fillId="20" borderId="1" xfId="18" applyFont="1" applyFill="1" applyBorder="1" applyAlignment="1">
      <alignment horizontal="center" vertical="center" wrapText="1"/>
    </xf>
    <xf numFmtId="0" fontId="32" fillId="0" borderId="0" xfId="18" applyFont="1" applyAlignment="1">
      <alignment horizontal="center" vertical="center"/>
    </xf>
    <xf numFmtId="0" fontId="32" fillId="0" borderId="0" xfId="18" applyFont="1"/>
    <xf numFmtId="0" fontId="32" fillId="20" borderId="1" xfId="19" applyFont="1" applyFill="1" applyBorder="1" applyAlignment="1">
      <alignment horizontal="center" vertical="center" shrinkToFit="1"/>
    </xf>
    <xf numFmtId="0" fontId="32" fillId="20" borderId="1" xfId="18" applyFont="1" applyFill="1" applyBorder="1" applyAlignment="1">
      <alignment horizontal="center" vertical="center"/>
    </xf>
    <xf numFmtId="0" fontId="19" fillId="20" borderId="1" xfId="18" applyFont="1" applyFill="1" applyBorder="1" applyAlignment="1">
      <alignment horizontal="center" vertical="center" wrapText="1"/>
    </xf>
    <xf numFmtId="0" fontId="32" fillId="20" borderId="1" xfId="18" applyFont="1" applyFill="1" applyBorder="1" applyAlignment="1">
      <alignment horizontal="center" vertical="center" wrapText="1"/>
    </xf>
    <xf numFmtId="0" fontId="32" fillId="20" borderId="1" xfId="19" applyFont="1" applyFill="1" applyBorder="1" applyAlignment="1">
      <alignment horizontal="center" vertical="center" wrapText="1"/>
    </xf>
    <xf numFmtId="0" fontId="32" fillId="0" borderId="0" xfId="18" applyFont="1" applyAlignment="1">
      <alignment horizontal="center" vertical="center" wrapText="1"/>
    </xf>
    <xf numFmtId="0" fontId="34" fillId="0" borderId="4" xfId="18" applyFont="1" applyBorder="1" applyAlignment="1">
      <alignment horizontal="center" vertical="center"/>
    </xf>
    <xf numFmtId="0" fontId="34" fillId="0" borderId="4" xfId="18" applyFont="1" applyBorder="1" applyAlignment="1">
      <alignment horizontal="left" vertical="center"/>
    </xf>
    <xf numFmtId="164" fontId="34" fillId="0" borderId="4" xfId="18" applyNumberFormat="1" applyFont="1" applyBorder="1" applyAlignment="1">
      <alignment vertical="center" shrinkToFit="1"/>
    </xf>
    <xf numFmtId="164" fontId="35" fillId="0" borderId="4" xfId="18" applyNumberFormat="1" applyFont="1" applyBorder="1" applyAlignment="1">
      <alignment vertical="center" shrinkToFit="1"/>
    </xf>
    <xf numFmtId="0" fontId="34" fillId="0" borderId="0" xfId="18" applyFont="1" applyAlignment="1">
      <alignment vertical="center"/>
    </xf>
    <xf numFmtId="0" fontId="34" fillId="0" borderId="0" xfId="18" applyFont="1"/>
    <xf numFmtId="0" fontId="34" fillId="0" borderId="1" xfId="18" applyFont="1" applyBorder="1" applyAlignment="1">
      <alignment horizontal="center" vertical="center"/>
    </xf>
    <xf numFmtId="0" fontId="34" fillId="0" borderId="1" xfId="18" applyFont="1" applyBorder="1" applyAlignment="1">
      <alignment horizontal="left" vertical="center"/>
    </xf>
    <xf numFmtId="164" fontId="34" fillId="0" borderId="1" xfId="18" applyNumberFormat="1" applyFont="1" applyBorder="1" applyAlignment="1">
      <alignment vertical="center" shrinkToFit="1"/>
    </xf>
    <xf numFmtId="164" fontId="35" fillId="0" borderId="1" xfId="18" applyNumberFormat="1" applyFont="1" applyBorder="1" applyAlignment="1">
      <alignment vertical="center" shrinkToFit="1"/>
    </xf>
    <xf numFmtId="164" fontId="34" fillId="0" borderId="1" xfId="18" applyNumberFormat="1" applyFont="1" applyBorder="1"/>
    <xf numFmtId="164" fontId="35" fillId="0" borderId="1" xfId="18" applyNumberFormat="1" applyFont="1" applyBorder="1"/>
    <xf numFmtId="43" fontId="32" fillId="0" borderId="0" xfId="20" applyFont="1"/>
    <xf numFmtId="43" fontId="34" fillId="3" borderId="0" xfId="20" applyFont="1" applyFill="1"/>
    <xf numFmtId="43" fontId="36" fillId="0" borderId="0" xfId="20" applyFont="1"/>
    <xf numFmtId="164" fontId="32" fillId="0" borderId="0" xfId="18" applyNumberFormat="1" applyFont="1"/>
    <xf numFmtId="43" fontId="34" fillId="0" borderId="0" xfId="20" applyFont="1"/>
    <xf numFmtId="164" fontId="34" fillId="9" borderId="4" xfId="18" applyNumberFormat="1" applyFont="1" applyFill="1" applyBorder="1" applyAlignment="1">
      <alignment vertical="center" shrinkToFit="1"/>
    </xf>
    <xf numFmtId="164" fontId="34" fillId="9" borderId="1" xfId="18" applyNumberFormat="1" applyFont="1" applyFill="1" applyBorder="1" applyAlignment="1">
      <alignment vertical="center" shrinkToFit="1"/>
    </xf>
    <xf numFmtId="164" fontId="34" fillId="9" borderId="1" xfId="18" applyNumberFormat="1" applyFont="1" applyFill="1" applyBorder="1"/>
    <xf numFmtId="168" fontId="21" fillId="14" borderId="8" xfId="1" applyNumberFormat="1" applyFont="1" applyFill="1" applyBorder="1" applyAlignment="1">
      <alignment horizontal="center" vertical="center" wrapText="1" readingOrder="1"/>
    </xf>
    <xf numFmtId="0" fontId="37" fillId="0" borderId="9" xfId="0" applyFont="1" applyBorder="1" applyAlignment="1">
      <alignment horizontal="center" vertical="center" wrapText="1" readingOrder="1"/>
    </xf>
    <xf numFmtId="0" fontId="38" fillId="14" borderId="1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43" fontId="37" fillId="0" borderId="10" xfId="0" applyNumberFormat="1" applyFont="1" applyBorder="1" applyAlignment="1">
      <alignment horizontal="center" vertical="center" wrapText="1"/>
    </xf>
    <xf numFmtId="43" fontId="37" fillId="17" borderId="4" xfId="0" applyNumberFormat="1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 vertical="center" wrapText="1"/>
    </xf>
    <xf numFmtId="0" fontId="20" fillId="0" borderId="0" xfId="6" applyFont="1" applyProtection="1">
      <protection locked="0"/>
    </xf>
    <xf numFmtId="0" fontId="21" fillId="0" borderId="9" xfId="6" applyFont="1" applyBorder="1" applyAlignment="1" applyProtection="1">
      <alignment horizontal="center" vertical="center" wrapText="1" readingOrder="1"/>
      <protection locked="0"/>
    </xf>
    <xf numFmtId="43" fontId="21" fillId="0" borderId="4" xfId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43" fontId="21" fillId="0" borderId="15" xfId="1" applyFont="1" applyFill="1" applyBorder="1" applyAlignment="1" applyProtection="1">
      <alignment horizontal="center" vertical="center" wrapText="1"/>
      <protection locked="0"/>
    </xf>
    <xf numFmtId="0" fontId="21" fillId="0" borderId="7" xfId="6" applyFont="1" applyBorder="1" applyAlignment="1" applyProtection="1">
      <alignment horizontal="left" vertical="center" wrapText="1" readingOrder="1"/>
      <protection locked="0"/>
    </xf>
    <xf numFmtId="166" fontId="21" fillId="0" borderId="10" xfId="8" applyNumberFormat="1" applyFont="1" applyBorder="1" applyAlignment="1" applyProtection="1">
      <alignment wrapText="1"/>
      <protection locked="0"/>
    </xf>
    <xf numFmtId="166" fontId="20" fillId="0" borderId="14" xfId="0" applyNumberFormat="1" applyFont="1" applyBorder="1" applyProtection="1">
      <protection locked="0"/>
    </xf>
    <xf numFmtId="166" fontId="21" fillId="0" borderId="10" xfId="8" applyNumberFormat="1" applyFont="1" applyBorder="1" applyAlignment="1" applyProtection="1">
      <alignment shrinkToFit="1"/>
      <protection locked="0"/>
    </xf>
    <xf numFmtId="43" fontId="20" fillId="0" borderId="0" xfId="1" applyFont="1" applyAlignment="1" applyProtection="1">
      <alignment wrapText="1"/>
      <protection locked="0"/>
    </xf>
    <xf numFmtId="2" fontId="20" fillId="0" borderId="0" xfId="6" applyNumberFormat="1" applyFont="1" applyAlignment="1" applyProtection="1">
      <alignment wrapText="1"/>
      <protection locked="0"/>
    </xf>
    <xf numFmtId="166" fontId="21" fillId="0" borderId="2" xfId="8" applyNumberFormat="1" applyFont="1" applyBorder="1" applyAlignment="1" applyProtection="1">
      <alignment wrapText="1"/>
      <protection locked="0"/>
    </xf>
    <xf numFmtId="166" fontId="21" fillId="0" borderId="2" xfId="8" applyNumberFormat="1" applyFont="1" applyBorder="1" applyAlignment="1" applyProtection="1">
      <alignment shrinkToFit="1"/>
      <protection locked="0"/>
    </xf>
    <xf numFmtId="0" fontId="23" fillId="0" borderId="7" xfId="6" applyFont="1" applyBorder="1" applyAlignment="1" applyProtection="1">
      <alignment horizontal="left" vertical="center" wrapText="1" readingOrder="1"/>
      <protection locked="0"/>
    </xf>
    <xf numFmtId="0" fontId="23" fillId="0" borderId="11" xfId="6" applyFont="1" applyBorder="1" applyAlignment="1" applyProtection="1">
      <alignment horizontal="left" vertical="center" wrapText="1" readingOrder="1"/>
      <protection locked="0"/>
    </xf>
    <xf numFmtId="43" fontId="23" fillId="0" borderId="11" xfId="1" applyFont="1" applyFill="1" applyBorder="1" applyAlignment="1" applyProtection="1">
      <alignment horizontal="left" vertical="center" wrapText="1" readingOrder="1"/>
      <protection locked="0"/>
    </xf>
    <xf numFmtId="0" fontId="21" fillId="0" borderId="16" xfId="6" applyFont="1" applyBorder="1" applyAlignment="1" applyProtection="1">
      <alignment horizontal="center" vertical="center" wrapText="1" readingOrder="1"/>
      <protection locked="0"/>
    </xf>
    <xf numFmtId="43" fontId="21" fillId="0" borderId="17" xfId="1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43" fontId="21" fillId="0" borderId="20" xfId="1" applyFont="1" applyFill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horizontal="left" vertical="center" wrapText="1" readingOrder="1"/>
      <protection locked="0"/>
    </xf>
    <xf numFmtId="0" fontId="23" fillId="0" borderId="18" xfId="6" applyFont="1" applyBorder="1" applyAlignment="1" applyProtection="1">
      <alignment horizontal="left" vertical="center" wrapText="1" readingOrder="1"/>
      <protection locked="0"/>
    </xf>
    <xf numFmtId="2" fontId="0" fillId="0" borderId="0" xfId="0" applyNumberFormat="1"/>
    <xf numFmtId="0" fontId="21" fillId="0" borderId="1" xfId="6" applyFont="1" applyBorder="1" applyAlignment="1" applyProtection="1">
      <alignment horizontal="center" vertical="center" wrapText="1" readingOrder="1"/>
      <protection locked="0"/>
    </xf>
    <xf numFmtId="43" fontId="21" fillId="0" borderId="1" xfId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>
      <alignment horizontal="center" vertical="center"/>
    </xf>
    <xf numFmtId="0" fontId="21" fillId="0" borderId="1" xfId="6" applyFont="1" applyBorder="1" applyAlignment="1" applyProtection="1">
      <alignment horizontal="left" vertical="center" wrapText="1" readingOrder="1"/>
      <protection locked="0"/>
    </xf>
    <xf numFmtId="0" fontId="23" fillId="0" borderId="1" xfId="6" applyFont="1" applyBorder="1" applyAlignment="1" applyProtection="1">
      <alignment horizontal="left" vertical="center" wrapText="1" readingOrder="1"/>
      <protection locked="0"/>
    </xf>
    <xf numFmtId="166" fontId="21" fillId="0" borderId="1" xfId="8" applyNumberFormat="1" applyFont="1" applyBorder="1" applyAlignment="1" applyProtection="1">
      <alignment horizontal="center" wrapText="1"/>
      <protection locked="0"/>
    </xf>
    <xf numFmtId="166" fontId="20" fillId="0" borderId="1" xfId="0" applyNumberFormat="1" applyFont="1" applyBorder="1" applyAlignment="1" applyProtection="1">
      <alignment horizontal="center"/>
      <protection locked="0"/>
    </xf>
    <xf numFmtId="166" fontId="21" fillId="0" borderId="1" xfId="8" applyNumberFormat="1" applyFont="1" applyBorder="1" applyAlignment="1" applyProtection="1">
      <alignment horizontal="center" shrinkToFit="1"/>
      <protection locked="0"/>
    </xf>
    <xf numFmtId="166" fontId="21" fillId="0" borderId="2" xfId="8" applyNumberFormat="1" applyFont="1" applyBorder="1" applyAlignment="1" applyProtection="1">
      <alignment horizontal="center" wrapText="1"/>
      <protection locked="0"/>
    </xf>
    <xf numFmtId="0" fontId="1" fillId="0" borderId="0" xfId="16" applyFont="1"/>
    <xf numFmtId="43" fontId="28" fillId="14" borderId="1" xfId="0" applyNumberFormat="1" applyFont="1" applyFill="1" applyBorder="1" applyAlignment="1">
      <alignment horizontal="center" vertical="center" wrapText="1"/>
    </xf>
    <xf numFmtId="43" fontId="21" fillId="0" borderId="1" xfId="1" applyFont="1" applyFill="1" applyBorder="1" applyAlignment="1">
      <alignment horizontal="right" wrapText="1" readingOrder="1"/>
    </xf>
    <xf numFmtId="43" fontId="21" fillId="0" borderId="0" xfId="1" applyFont="1"/>
    <xf numFmtId="0" fontId="21" fillId="7" borderId="0" xfId="6" applyFont="1" applyFill="1" applyAlignment="1">
      <alignment horizontal="center"/>
    </xf>
    <xf numFmtId="164" fontId="34" fillId="3" borderId="4" xfId="18" applyNumberFormat="1" applyFont="1" applyFill="1" applyBorder="1" applyAlignment="1">
      <alignment vertical="center" shrinkToFit="1"/>
    </xf>
    <xf numFmtId="0" fontId="21" fillId="18" borderId="0" xfId="6" applyFont="1" applyFill="1" applyAlignment="1">
      <alignment horizontal="center"/>
    </xf>
    <xf numFmtId="43" fontId="21" fillId="0" borderId="0" xfId="6" applyNumberFormat="1" applyFont="1"/>
    <xf numFmtId="164" fontId="27" fillId="3" borderId="4" xfId="18" applyNumberFormat="1" applyFont="1" applyFill="1" applyBorder="1" applyAlignment="1">
      <alignment vertical="center" shrinkToFit="1"/>
    </xf>
    <xf numFmtId="164" fontId="27" fillId="0" borderId="1" xfId="18" applyNumberFormat="1" applyFont="1" applyBorder="1" applyAlignment="1">
      <alignment vertical="center" shrinkToFit="1"/>
    </xf>
    <xf numFmtId="164" fontId="27" fillId="0" borderId="4" xfId="18" applyNumberFormat="1" applyFont="1" applyBorder="1" applyAlignment="1">
      <alignment vertical="center" shrinkToFit="1"/>
    </xf>
    <xf numFmtId="164" fontId="27" fillId="0" borderId="1" xfId="18" applyNumberFormat="1" applyFont="1" applyBorder="1"/>
    <xf numFmtId="0" fontId="21" fillId="0" borderId="0" xfId="6" applyFont="1" applyAlignment="1">
      <alignment horizontal="center"/>
    </xf>
    <xf numFmtId="2" fontId="21" fillId="0" borderId="0" xfId="6" applyNumberFormat="1" applyFont="1"/>
    <xf numFmtId="164" fontId="21" fillId="0" borderId="0" xfId="6" applyNumberFormat="1" applyFont="1"/>
    <xf numFmtId="0" fontId="21" fillId="14" borderId="2" xfId="6" applyFont="1" applyFill="1" applyBorder="1" applyAlignment="1">
      <alignment horizontal="center"/>
    </xf>
    <xf numFmtId="0" fontId="21" fillId="14" borderId="8" xfId="6" applyFont="1" applyFill="1" applyBorder="1" applyAlignment="1">
      <alignment horizontal="center"/>
    </xf>
    <xf numFmtId="0" fontId="21" fillId="14" borderId="7" xfId="6" applyFont="1" applyFill="1" applyBorder="1" applyAlignment="1">
      <alignment horizontal="center"/>
    </xf>
    <xf numFmtId="0" fontId="40" fillId="20" borderId="0" xfId="18" applyFont="1" applyFill="1" applyAlignment="1">
      <alignment horizontal="center" vertical="center" wrapText="1"/>
    </xf>
    <xf numFmtId="0" fontId="40" fillId="20" borderId="13" xfId="18" applyFont="1" applyFill="1" applyBorder="1" applyAlignment="1">
      <alignment horizontal="center" vertical="center" wrapText="1"/>
    </xf>
    <xf numFmtId="0" fontId="40" fillId="20" borderId="21" xfId="18" applyFont="1" applyFill="1" applyBorder="1" applyAlignment="1">
      <alignment horizontal="center" vertical="center" wrapText="1"/>
    </xf>
    <xf numFmtId="0" fontId="33" fillId="20" borderId="1" xfId="19" applyFont="1" applyFill="1" applyBorder="1" applyAlignment="1">
      <alignment horizontal="center" vertical="center"/>
    </xf>
    <xf numFmtId="0" fontId="34" fillId="0" borderId="2" xfId="18" applyFont="1" applyBorder="1" applyAlignment="1">
      <alignment horizontal="center" vertical="center"/>
    </xf>
    <xf numFmtId="0" fontId="34" fillId="0" borderId="8" xfId="18" applyFont="1" applyBorder="1" applyAlignment="1">
      <alignment horizontal="center" vertical="center"/>
    </xf>
    <xf numFmtId="0" fontId="34" fillId="0" borderId="7" xfId="18" applyFont="1" applyBorder="1" applyAlignment="1">
      <alignment horizontal="center" vertical="center"/>
    </xf>
    <xf numFmtId="0" fontId="32" fillId="20" borderId="3" xfId="18" applyFont="1" applyFill="1" applyBorder="1" applyAlignment="1">
      <alignment horizontal="center" vertical="center" wrapText="1"/>
    </xf>
    <xf numFmtId="0" fontId="32" fillId="20" borderId="22" xfId="18" applyFont="1" applyFill="1" applyBorder="1" applyAlignment="1">
      <alignment horizontal="center" vertical="center" wrapText="1"/>
    </xf>
    <xf numFmtId="0" fontId="32" fillId="20" borderId="4" xfId="18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2" fontId="15" fillId="0" borderId="1" xfId="6" applyNumberFormat="1" applyFont="1" applyBorder="1" applyAlignment="1">
      <alignment horizontal="center" vertical="center" wrapText="1" readingOrder="1"/>
    </xf>
  </cellXfs>
  <cellStyles count="21">
    <cellStyle name="Comma 2" xfId="3" xr:uid="{00000000-0005-0000-0000-000001000000}"/>
    <cellStyle name="Comma 3" xfId="7" xr:uid="{00000000-0005-0000-0000-000002000000}"/>
    <cellStyle name="Comma 4" xfId="10" xr:uid="{00000000-0005-0000-0000-000003000000}"/>
    <cellStyle name="Comma 5" xfId="13" xr:uid="{00000000-0005-0000-0000-000004000000}"/>
    <cellStyle name="Comma 6" xfId="15" xr:uid="{00000000-0005-0000-0000-000005000000}"/>
    <cellStyle name="Comma 7" xfId="17" xr:uid="{00000000-0005-0000-0000-000006000000}"/>
    <cellStyle name="Comma 8" xfId="20" xr:uid="{00000000-0005-0000-0000-000007000000}"/>
    <cellStyle name="Normal 2" xfId="2" xr:uid="{00000000-0005-0000-0000-000009000000}"/>
    <cellStyle name="Normal 2 2" xfId="5" xr:uid="{00000000-0005-0000-0000-00000A000000}"/>
    <cellStyle name="Normal 2 2 2" xfId="9" xr:uid="{00000000-0005-0000-0000-00000B000000}"/>
    <cellStyle name="Normal 2 2 3" xfId="12" xr:uid="{00000000-0005-0000-0000-00000C000000}"/>
    <cellStyle name="Normal 2 2 4" xfId="19" xr:uid="{00000000-0005-0000-0000-00000D000000}"/>
    <cellStyle name="Normal 3" xfId="4" xr:uid="{00000000-0005-0000-0000-00000E000000}"/>
    <cellStyle name="Normal 4" xfId="6" xr:uid="{00000000-0005-0000-0000-00000F000000}"/>
    <cellStyle name="Normal 5" xfId="8" xr:uid="{00000000-0005-0000-0000-000010000000}"/>
    <cellStyle name="Normal 6" xfId="11" xr:uid="{00000000-0005-0000-0000-000011000000}"/>
    <cellStyle name="Normal 7" xfId="14" xr:uid="{00000000-0005-0000-0000-000012000000}"/>
    <cellStyle name="Normal 8" xfId="16" xr:uid="{00000000-0005-0000-0000-000013000000}"/>
    <cellStyle name="Normal 9" xfId="18" xr:uid="{00000000-0005-0000-0000-000014000000}"/>
    <cellStyle name="จุลภาค" xfId="1" builtinId="3"/>
    <cellStyle name="ปกติ" xfId="0" builtinId="0"/>
  </cellStyles>
  <dxfs count="52"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alignment textRotation="0" wrapText="1" indent="0" justifyLastLine="0" shrinkToFit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numFmt numFmtId="2" formatCode="0.00"/>
      <alignment textRotation="0" wrapText="1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alignment textRotation="0" wrapText="1" indent="0" justifyLastLine="0" shrinkToFit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alignment textRotation="0" wrapText="1" indent="0" justifyLastLine="0" shrinkToFit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ngsana New"/>
        <scheme val="none"/>
      </font>
      <fill>
        <patternFill patternType="none">
          <fgColor indexed="64"/>
          <bgColor indexed="65"/>
        </patternFill>
      </fill>
      <alignment horizontal="right" textRotation="0" wrapText="1" indent="0" justifyLastLine="0" shrinkToFit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24"/>
        <color rgb="FF000000"/>
        <name val="Angsana New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7030A0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alignment textRotation="0" wrapText="1" indent="0" justifyLastLine="0" shrinkToFit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right" textRotation="0" wrapText="1" indent="0" justifyLastLine="0" shrinkToFit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family val="1"/>
        <scheme val="none"/>
      </font>
      <numFmt numFmtId="164" formatCode="#,##0.00_ ;[Red]\-#,##0.00\ "/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family val="1"/>
        <scheme val="none"/>
      </font>
      <numFmt numFmtId="164" formatCode="#,##0.00_ ;[Red]\-#,##0.00\ "/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family val="1"/>
        <scheme val="none"/>
      </font>
      <numFmt numFmtId="164" formatCode="#,##0.00_ ;[Red]\-#,##0.00\ "/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solid">
          <fgColor indexed="64"/>
          <bgColor rgb="FFFFCCFF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4"/>
        <color auto="1"/>
        <name val="Angsana New"/>
        <scheme val="none"/>
      </font>
      <alignment textRotation="0" wrapText="1" indent="0" justifyLastLine="0" shrinkToFit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ngsana Ne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7" defaultTableStyle="Table Style 4" defaultPivotStyle="PivotTable Style 3">
    <tableStyle name="PivotTable Style 1" table="0" count="0" xr9:uid="{00000000-0011-0000-FFFF-FFFF00000000}"/>
    <tableStyle name="PivotTable Style 2" table="0" count="0" xr9:uid="{00000000-0011-0000-FFFF-FFFF01000000}"/>
    <tableStyle name="PivotTable Style 3" table="0" count="0" xr9:uid="{00000000-0011-0000-FFFF-FFFF02000000}"/>
    <tableStyle name="Table Style 1" pivot="0" count="0" xr9:uid="{00000000-0011-0000-FFFF-FFFF03000000}"/>
    <tableStyle name="Table Style 2" pivot="0" count="0" xr9:uid="{00000000-0011-0000-FFFF-FFFF04000000}"/>
    <tableStyle name="Table Style 3" pivot="0" count="0" xr9:uid="{00000000-0011-0000-FFFF-FFFF05000000}"/>
    <tableStyle name="Table Style 4" pivot="0" count="0" xr9:uid="{00000000-0011-0000-FFFF-FFFF06000000}"/>
  </tableStyles>
  <colors>
    <mruColors>
      <color rgb="FFFFFFCC"/>
      <color rgb="FFFFFF99"/>
      <color rgb="FFFFCCFF"/>
      <color rgb="FF9900FF"/>
      <color rgb="FF0000CC"/>
      <color rgb="FFCCFFCC"/>
      <color rgb="FFFFFF00"/>
      <color rgb="FF99CCFF"/>
      <color rgb="FFFF99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(2)'!$B$2</c:f>
              <c:strCache>
                <c:ptCount val="1"/>
                <c:pt idx="0">
                  <c:v> รวมประมาณการรายรับ OP-PP-IP
หลังหักเงินเดือน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(2)'!$A$3:$A$7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(2)'!$B$3:$B$7</c:f>
              <c:numCache>
                <c:formatCode>#,##0.00_ ;[Red]\-#,##0.00\ </c:formatCode>
                <c:ptCount val="5"/>
                <c:pt idx="0">
                  <c:v>152909506.11000001</c:v>
                </c:pt>
                <c:pt idx="1">
                  <c:v>57432865.189999998</c:v>
                </c:pt>
                <c:pt idx="2">
                  <c:v>25578531.449999999</c:v>
                </c:pt>
                <c:pt idx="3">
                  <c:v>21213969.149999999</c:v>
                </c:pt>
                <c:pt idx="4">
                  <c:v>26255218.579999998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7-4709-B667-F32F2385CAAE}"/>
            </c:ext>
          </c:extLst>
        </c:ser>
        <c:ser>
          <c:idx val="1"/>
          <c:order val="1"/>
          <c:tx>
            <c:strRef>
              <c:f>'นำเสนอ (2)'!$C$2</c:f>
              <c:strCache>
                <c:ptCount val="1"/>
                <c:pt idx="0">
                  <c:v> รวมยอดประกัน 
OP-PP-IP
(ก่อนหัก Virtual account)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(2)'!$A$3:$A$7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(2)'!$C$3:$C$7</c:f>
              <c:numCache>
                <c:formatCode>#,##0.00_ ;[Red]\-#,##0.00\ </c:formatCode>
                <c:ptCount val="5"/>
                <c:pt idx="0">
                  <c:v>152909506.11000001</c:v>
                </c:pt>
                <c:pt idx="1">
                  <c:v>57432865.189999998</c:v>
                </c:pt>
                <c:pt idx="2">
                  <c:v>25578531.449999999</c:v>
                </c:pt>
                <c:pt idx="3">
                  <c:v>21213969.149999999</c:v>
                </c:pt>
                <c:pt idx="4">
                  <c:v>26255218.579999998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7-4709-B667-F32F2385CAAE}"/>
            </c:ext>
          </c:extLst>
        </c:ser>
        <c:ser>
          <c:idx val="2"/>
          <c:order val="2"/>
          <c:tx>
            <c:strRef>
              <c:f>'นำเสนอ (2)'!$D$2</c:f>
              <c:strCache>
                <c:ptCount val="1"/>
                <c:pt idx="0">
                  <c:v> รับโอนจริง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(2)'!$A$3:$A$7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(2)'!$D$3:$D$7</c:f>
              <c:numCache>
                <c:formatCode>_(* #,##0.00_);_(* \(#,##0.00\);_(* "-"??_);_(@_)</c:formatCode>
                <c:ptCount val="5"/>
                <c:pt idx="0">
                  <c:v>139566045.78</c:v>
                </c:pt>
                <c:pt idx="1">
                  <c:v>51936767.859999999</c:v>
                </c:pt>
                <c:pt idx="2">
                  <c:v>18681637.840000004</c:v>
                </c:pt>
                <c:pt idx="3">
                  <c:v>13416665.100000001</c:v>
                </c:pt>
                <c:pt idx="4">
                  <c:v>13065769.17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57-4709-B667-F32F2385C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14736"/>
        <c:axId val="1434703088"/>
      </c:barChart>
      <c:scatterChart>
        <c:scatterStyle val="lineMarker"/>
        <c:varyColors val="0"/>
        <c:ser>
          <c:idx val="3"/>
          <c:order val="3"/>
          <c:tx>
            <c:strRef>
              <c:f>'นำเสนอ (2)'!$E$2</c:f>
              <c:strCache>
                <c:ptCount val="1"/>
                <c:pt idx="0">
                  <c:v> % ที่ทำได้เทียบยอดประกัน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(2)'!$A$3:$A$7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xVal>
          <c:yVal>
            <c:numRef>
              <c:f>'นำเสนอ (2)'!$E$3:$E$7</c:f>
              <c:numCache>
                <c:formatCode>_(* #,##0.00_);_(* \(#,##0.00\);_(* "-"??_);_(@_)</c:formatCode>
                <c:ptCount val="5"/>
                <c:pt idx="0">
                  <c:v>91.273622765872389</c:v>
                </c:pt>
                <c:pt idx="1">
                  <c:v>90.430396756599635</c:v>
                </c:pt>
                <c:pt idx="2">
                  <c:v>73.036397247895977</c:v>
                </c:pt>
                <c:pt idx="3">
                  <c:v>63.244482940147968</c:v>
                </c:pt>
                <c:pt idx="4">
                  <c:v>49.764465415469417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57-4709-B667-F32F2385C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6824960"/>
        <c:axId val="1696823296"/>
      </c:scatterChart>
      <c:catAx>
        <c:axId val="143471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703088"/>
        <c:crosses val="autoZero"/>
        <c:auto val="1"/>
        <c:lblAlgn val="ctr"/>
        <c:lblOffset val="100"/>
        <c:noMultiLvlLbl val="0"/>
      </c:catAx>
      <c:valAx>
        <c:axId val="14347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714736"/>
        <c:crosses val="autoZero"/>
        <c:crossBetween val="between"/>
      </c:valAx>
      <c:valAx>
        <c:axId val="169682329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6824960"/>
        <c:crosses val="max"/>
        <c:crossBetween val="midCat"/>
      </c:valAx>
      <c:valAx>
        <c:axId val="1696824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6823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รายรับค่าบริการทางการแพทย์ </a:t>
            </a:r>
            <a:r>
              <a:rPr lang="en-US"/>
              <a:t>IP</a:t>
            </a:r>
            <a:r>
              <a:rPr lang="th-TH"/>
              <a:t> </a:t>
            </a:r>
            <a:r>
              <a:rPr lang="en-US"/>
              <a:t> </a:t>
            </a:r>
            <a:r>
              <a:rPr lang="th-TH"/>
              <a:t>มิถุนายน</a:t>
            </a:r>
            <a:r>
              <a:rPr lang="th-TH" baseline="0"/>
              <a:t> 2566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 ประมาณการรายรับ IP 
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Sheet1!$A$3:$A$18</c:f>
              <c:strCache>
                <c:ptCount val="16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  <c:pt idx="5">
                  <c:v>รพ.บางบาล</c:v>
                </c:pt>
                <c:pt idx="6">
                  <c:v>รพ.บางปะอิน</c:v>
                </c:pt>
                <c:pt idx="7">
                  <c:v>รพ.บางปะหัน</c:v>
                </c:pt>
                <c:pt idx="8">
                  <c:v>รพ.ผักไห่</c:v>
                </c:pt>
                <c:pt idx="9">
                  <c:v>รพ.ภาชี</c:v>
                </c:pt>
                <c:pt idx="10">
                  <c:v>รพ.ลาดบัวหลวง</c:v>
                </c:pt>
                <c:pt idx="11">
                  <c:v>รพ.วังน้อย</c:v>
                </c:pt>
                <c:pt idx="12">
                  <c:v>รพ.บางซ้าย</c:v>
                </c:pt>
                <c:pt idx="13">
                  <c:v>รพ.อุทัย</c:v>
                </c:pt>
                <c:pt idx="14">
                  <c:v>รพ.มหาราช</c:v>
                </c:pt>
                <c:pt idx="15">
                  <c:v>รพ.บ้านแพรก</c:v>
                </c:pt>
              </c:strCache>
            </c:strRef>
          </c:cat>
          <c:val>
            <c:numRef>
              <c:f>Sheet1!$B$3:$B$18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2237-4543-904E-398E69F6DD73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ผลงานรายรับ IP ปกติ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Sheet1!$A$3:$A$18</c:f>
              <c:strCache>
                <c:ptCount val="16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  <c:pt idx="5">
                  <c:v>รพ.บางบาล</c:v>
                </c:pt>
                <c:pt idx="6">
                  <c:v>รพ.บางปะอิน</c:v>
                </c:pt>
                <c:pt idx="7">
                  <c:v>รพ.บางปะหัน</c:v>
                </c:pt>
                <c:pt idx="8">
                  <c:v>รพ.ผักไห่</c:v>
                </c:pt>
                <c:pt idx="9">
                  <c:v>รพ.ภาชี</c:v>
                </c:pt>
                <c:pt idx="10">
                  <c:v>รพ.ลาดบัวหลวง</c:v>
                </c:pt>
                <c:pt idx="11">
                  <c:v>รพ.วังน้อย</c:v>
                </c:pt>
                <c:pt idx="12">
                  <c:v>รพ.บางซ้าย</c:v>
                </c:pt>
                <c:pt idx="13">
                  <c:v>รพ.อุทัย</c:v>
                </c:pt>
                <c:pt idx="14">
                  <c:v>รพ.มหาราช</c:v>
                </c:pt>
                <c:pt idx="15">
                  <c:v>รพ.บ้านแพรก</c:v>
                </c:pt>
              </c:strCache>
            </c:strRef>
          </c:cat>
          <c:val>
            <c:numRef>
              <c:f>Sheet1!$C$3:$C$18</c:f>
              <c:numCache>
                <c:formatCode>#.00,,</c:formatCode>
                <c:ptCount val="16"/>
                <c:pt idx="0">
                  <c:v>156471784.62</c:v>
                </c:pt>
                <c:pt idx="1">
                  <c:v>55422475.939999998</c:v>
                </c:pt>
                <c:pt idx="2">
                  <c:v>9874400.7300000004</c:v>
                </c:pt>
                <c:pt idx="3">
                  <c:v>8075124.25</c:v>
                </c:pt>
                <c:pt idx="4">
                  <c:v>1587564.04</c:v>
                </c:pt>
                <c:pt idx="5">
                  <c:v>0</c:v>
                </c:pt>
                <c:pt idx="6">
                  <c:v>34642761.109999999</c:v>
                </c:pt>
                <c:pt idx="7">
                  <c:v>2992374.34</c:v>
                </c:pt>
                <c:pt idx="8">
                  <c:v>4382275.3699999992</c:v>
                </c:pt>
                <c:pt idx="9">
                  <c:v>6621014.5300000012</c:v>
                </c:pt>
                <c:pt idx="10">
                  <c:v>6958593.7199999988</c:v>
                </c:pt>
                <c:pt idx="11">
                  <c:v>13094247.560000001</c:v>
                </c:pt>
                <c:pt idx="12">
                  <c:v>271789.43</c:v>
                </c:pt>
                <c:pt idx="13">
                  <c:v>4585235.0199999996</c:v>
                </c:pt>
                <c:pt idx="14">
                  <c:v>528679.36</c:v>
                </c:pt>
                <c:pt idx="15">
                  <c:v>20987.260000000009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37-4543-904E-398E69F6DD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8949615"/>
        <c:axId val="1310174159"/>
        <c:axId val="0"/>
      </c:bar3DChart>
      <c:catAx>
        <c:axId val="105894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174159"/>
        <c:crosses val="autoZero"/>
        <c:auto val="1"/>
        <c:lblAlgn val="ctr"/>
        <c:lblOffset val="100"/>
        <c:noMultiLvlLbl val="0"/>
      </c:catAx>
      <c:valAx>
        <c:axId val="131017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ล้านบาท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949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(2)'!$A$8:$A$12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(2)'!$B$8:$B$12</c:f>
              <c:numCache>
                <c:formatCode>#,##0.00_ ;[Red]\-#,##0.00\ </c:formatCode>
                <c:ptCount val="5"/>
                <c:pt idx="0">
                  <c:v>17075377.789999999</c:v>
                </c:pt>
                <c:pt idx="1">
                  <c:v>49563246.960000001</c:v>
                </c:pt>
                <c:pt idx="2">
                  <c:v>27381898.190000001</c:v>
                </c:pt>
                <c:pt idx="3">
                  <c:v>26159066.239999998</c:v>
                </c:pt>
                <c:pt idx="4">
                  <c:v>23569212.329999998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5D8-485E-B41D-FB61F1DAAA2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(2)'!$A$8:$A$12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(2)'!$C$8:$C$12</c:f>
              <c:numCache>
                <c:formatCode>#,##0.00_ ;[Red]\-#,##0.00\ </c:formatCode>
                <c:ptCount val="5"/>
                <c:pt idx="0">
                  <c:v>17075377.789999999</c:v>
                </c:pt>
                <c:pt idx="1">
                  <c:v>42618212.119999997</c:v>
                </c:pt>
                <c:pt idx="2">
                  <c:v>27381898.190000001</c:v>
                </c:pt>
                <c:pt idx="3">
                  <c:v>26159066.239999998</c:v>
                </c:pt>
                <c:pt idx="4">
                  <c:v>23569212.329999998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5D8-485E-B41D-FB61F1DAAA2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(2)'!$A$8:$A$12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(2)'!$D$8:$D$12</c:f>
              <c:numCache>
                <c:formatCode>_(* #,##0.00_);_(* \(#,##0.00\);_(* "-"??_);_(@_)</c:formatCode>
                <c:ptCount val="5"/>
                <c:pt idx="0">
                  <c:v>8358240.2300000004</c:v>
                </c:pt>
                <c:pt idx="1">
                  <c:v>45188933.280000001</c:v>
                </c:pt>
                <c:pt idx="2">
                  <c:v>15887111.360000001</c:v>
                </c:pt>
                <c:pt idx="3">
                  <c:v>15610015.73</c:v>
                </c:pt>
                <c:pt idx="4">
                  <c:v>14586135.620000001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5D8-485E-B41D-FB61F1DAA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19119"/>
        <c:axId val="336525359"/>
      </c:barChart>
      <c:scatterChart>
        <c:scatterStyle val="lineMarker"/>
        <c:varyColors val="0"/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(2)'!$A$8:$A$12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xVal>
          <c:yVal>
            <c:numRef>
              <c:f>'นำเสนอ (2)'!$E$8:$E$12</c:f>
              <c:numCache>
                <c:formatCode>_(* #,##0.00_);_(* \(#,##0.00\);_(* "-"??_);_(@_)</c:formatCode>
                <c:ptCount val="5"/>
                <c:pt idx="0">
                  <c:v>48.949079386664629</c:v>
                </c:pt>
                <c:pt idx="1">
                  <c:v>106.03197795524981</c:v>
                </c:pt>
                <c:pt idx="2">
                  <c:v>58.02048948455316</c:v>
                </c:pt>
                <c:pt idx="3">
                  <c:v>59.673443947821895</c:v>
                </c:pt>
                <c:pt idx="4">
                  <c:v>61.886394062622465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B5D8-485E-B41D-FB61F1DAA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477439"/>
        <c:axId val="256476607"/>
      </c:scatterChart>
      <c:catAx>
        <c:axId val="33651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25359"/>
        <c:crosses val="autoZero"/>
        <c:auto val="1"/>
        <c:lblAlgn val="ctr"/>
        <c:lblOffset val="100"/>
        <c:noMultiLvlLbl val="0"/>
      </c:catAx>
      <c:valAx>
        <c:axId val="33652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19119"/>
        <c:crosses val="autoZero"/>
        <c:crossBetween val="between"/>
      </c:valAx>
      <c:valAx>
        <c:axId val="256476607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477439"/>
        <c:crosses val="max"/>
        <c:crossBetween val="midCat"/>
      </c:valAx>
      <c:valAx>
        <c:axId val="2564774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4766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(2)'!$A$13:$A$18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(2)'!$B$13:$B$18</c:f>
              <c:numCache>
                <c:formatCode>#,##0.00_ ;[Red]\-#,##0.00\ </c:formatCode>
                <c:ptCount val="6"/>
                <c:pt idx="0">
                  <c:v>22889251.620000001</c:v>
                </c:pt>
                <c:pt idx="1">
                  <c:v>43270362.899999999</c:v>
                </c:pt>
                <c:pt idx="2">
                  <c:v>13569949.35</c:v>
                </c:pt>
                <c:pt idx="3">
                  <c:v>28093042.079999998</c:v>
                </c:pt>
                <c:pt idx="4">
                  <c:v>15393158.33</c:v>
                </c:pt>
                <c:pt idx="5">
                  <c:v>13410512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DA-4B41-AC8C-3AF0EEA11D8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(2)'!$A$13:$A$18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(2)'!$C$13:$C$18</c:f>
              <c:numCache>
                <c:formatCode>#,##0.00_ ;[Red]\-#,##0.00\ </c:formatCode>
                <c:ptCount val="6"/>
                <c:pt idx="0">
                  <c:v>22889251.620000001</c:v>
                </c:pt>
                <c:pt idx="1">
                  <c:v>43270362.899999999</c:v>
                </c:pt>
                <c:pt idx="2">
                  <c:v>13569949.35</c:v>
                </c:pt>
                <c:pt idx="3">
                  <c:v>27609648.57</c:v>
                </c:pt>
                <c:pt idx="4">
                  <c:v>15393158.33</c:v>
                </c:pt>
                <c:pt idx="5">
                  <c:v>13410512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DA-4B41-AC8C-3AF0EEA11D8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(2)'!$A$13:$A$18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(2)'!$D$13:$D$18</c:f>
              <c:numCache>
                <c:formatCode>_(* #,##0.00_);_(* \(#,##0.00\);_(* "-"??_);_(@_)</c:formatCode>
                <c:ptCount val="6"/>
                <c:pt idx="0">
                  <c:v>14677336.76</c:v>
                </c:pt>
                <c:pt idx="1">
                  <c:v>29675117.210000001</c:v>
                </c:pt>
                <c:pt idx="2">
                  <c:v>6599294.459999999</c:v>
                </c:pt>
                <c:pt idx="3">
                  <c:v>17023243.380000003</c:v>
                </c:pt>
                <c:pt idx="4">
                  <c:v>10899833.51</c:v>
                </c:pt>
                <c:pt idx="5">
                  <c:v>6051608.0299999993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0DA-4B41-AC8C-3AF0EEA11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79727"/>
        <c:axId val="240786383"/>
      </c:barChart>
      <c:scatterChart>
        <c:scatterStyle val="lineMarker"/>
        <c:varyColors val="0"/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(2)'!$A$13:$A$18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xVal>
          <c:yVal>
            <c:numRef>
              <c:f>'นำเสนอ (2)'!$E$13:$E$18</c:f>
              <c:numCache>
                <c:formatCode>_(* #,##0.00_);_(* \(#,##0.00\);_(* "-"??_);_(@_)</c:formatCode>
                <c:ptCount val="6"/>
                <c:pt idx="0">
                  <c:v>64.123270623559165</c:v>
                </c:pt>
                <c:pt idx="1">
                  <c:v>68.580698707290026</c:v>
                </c:pt>
                <c:pt idx="2">
                  <c:v>48.63168085443148</c:v>
                </c:pt>
                <c:pt idx="3">
                  <c:v>61.656863675175721</c:v>
                </c:pt>
                <c:pt idx="4">
                  <c:v>70.809597850735543</c:v>
                </c:pt>
                <c:pt idx="5">
                  <c:v>45.125853733250445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A0DA-4B41-AC8C-3AF0EEA11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601631"/>
        <c:axId val="346599551"/>
      </c:scatterChart>
      <c:catAx>
        <c:axId val="24077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86383"/>
        <c:crosses val="autoZero"/>
        <c:auto val="1"/>
        <c:lblAlgn val="ctr"/>
        <c:lblOffset val="100"/>
        <c:noMultiLvlLbl val="0"/>
      </c:catAx>
      <c:valAx>
        <c:axId val="240786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79727"/>
        <c:crosses val="autoZero"/>
        <c:crossBetween val="between"/>
      </c:valAx>
      <c:valAx>
        <c:axId val="346599551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01631"/>
        <c:crosses val="max"/>
        <c:crossBetween val="midCat"/>
      </c:valAx>
      <c:valAx>
        <c:axId val="3466016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5995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ก..ย'!$B$2</c:f>
              <c:strCache>
                <c:ptCount val="1"/>
                <c:pt idx="0">
                  <c:v> ประมาณการรายรับ IP 
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ก..ย'!$A$3:$A$7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ก..ย'!$B$3:$B$7</c:f>
              <c:numCache>
                <c:formatCode>#.00,,</c:formatCode>
                <c:ptCount val="5"/>
                <c:pt idx="0">
                  <c:v>113062673.56999999</c:v>
                </c:pt>
                <c:pt idx="1">
                  <c:v>31948962.670000002</c:v>
                </c:pt>
                <c:pt idx="2">
                  <c:v>4960315.21</c:v>
                </c:pt>
                <c:pt idx="3">
                  <c:v>4020643.21</c:v>
                </c:pt>
                <c:pt idx="4">
                  <c:v>5107535.04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8-4962-AD1D-55A42104098A}"/>
            </c:ext>
          </c:extLst>
        </c:ser>
        <c:ser>
          <c:idx val="1"/>
          <c:order val="1"/>
          <c:tx>
            <c:strRef>
              <c:f>'นำเสนอ มิ.ย.'!#REF!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ก..ย'!$A$3:$A$7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8-4962-AD1D-55A42104098A}"/>
            </c:ext>
          </c:extLst>
        </c:ser>
        <c:ser>
          <c:idx val="2"/>
          <c:order val="2"/>
          <c:tx>
            <c:strRef>
              <c:f>'นำเสนอ มิ.ย.'!#REF!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ก..ย'!$A$3:$A$7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8-4962-AD1D-55A421040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14736"/>
        <c:axId val="1434703088"/>
      </c:barChart>
      <c:scatterChart>
        <c:scatterStyle val="lineMarker"/>
        <c:varyColors val="0"/>
        <c:ser>
          <c:idx val="3"/>
          <c:order val="3"/>
          <c:tx>
            <c:strRef>
              <c:f>'นำเสนอ มิ.ย.'!#REF!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ก..ย'!$A$3:$A$7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xVal>
          <c:y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C8-4962-AD1D-55A421040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6824960"/>
        <c:axId val="1696823296"/>
      </c:scatterChart>
      <c:catAx>
        <c:axId val="143471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703088"/>
        <c:crosses val="autoZero"/>
        <c:auto val="1"/>
        <c:lblAlgn val="ctr"/>
        <c:lblOffset val="100"/>
        <c:noMultiLvlLbl val="0"/>
      </c:catAx>
      <c:valAx>
        <c:axId val="14347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714736"/>
        <c:crosses val="autoZero"/>
        <c:crossBetween val="between"/>
      </c:valAx>
      <c:valAx>
        <c:axId val="16968232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6824960"/>
        <c:crosses val="max"/>
        <c:crossBetween val="midCat"/>
      </c:valAx>
      <c:valAx>
        <c:axId val="1696824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6823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ก..ย'!$A$8:$A$12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ก..ย'!$B$8:$B$12</c:f>
              <c:numCache>
                <c:formatCode>#.00,,</c:formatCode>
                <c:ptCount val="5"/>
                <c:pt idx="0">
                  <c:v>3330034.79</c:v>
                </c:pt>
                <c:pt idx="1">
                  <c:v>12980566.43</c:v>
                </c:pt>
                <c:pt idx="2">
                  <c:v>6526096.8399999999</c:v>
                </c:pt>
                <c:pt idx="3">
                  <c:v>5071974.59</c:v>
                </c:pt>
                <c:pt idx="4">
                  <c:v>5701387.1500000004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42D-4237-8882-548C9652A45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ก..ย'!$A$8:$A$12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42D-4237-8882-548C9652A45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ก..ย'!$A$8:$A$12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42D-4237-8882-548C9652A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19119"/>
        <c:axId val="336525359"/>
      </c:barChart>
      <c:scatterChart>
        <c:scatterStyle val="lineMarker"/>
        <c:varyColors val="0"/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ก..ย'!$A$8:$A$12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xVal>
          <c:y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F42D-4237-8882-548C9652A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477439"/>
        <c:axId val="256476607"/>
      </c:scatterChart>
      <c:catAx>
        <c:axId val="33651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25359"/>
        <c:crosses val="autoZero"/>
        <c:auto val="1"/>
        <c:lblAlgn val="ctr"/>
        <c:lblOffset val="100"/>
        <c:noMultiLvlLbl val="0"/>
      </c:catAx>
      <c:valAx>
        <c:axId val="33652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19119"/>
        <c:crosses val="autoZero"/>
        <c:crossBetween val="between"/>
      </c:valAx>
      <c:valAx>
        <c:axId val="25647660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477439"/>
        <c:crosses val="max"/>
        <c:crossBetween val="midCat"/>
      </c:valAx>
      <c:valAx>
        <c:axId val="2564774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4766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ก..ย'!$A$13:$A$18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ก..ย'!$B$13:$B$18</c:f>
              <c:numCache>
                <c:formatCode>#.00,,</c:formatCode>
                <c:ptCount val="6"/>
                <c:pt idx="0">
                  <c:v>3223461.3</c:v>
                </c:pt>
                <c:pt idx="1">
                  <c:v>7921277.5499999998</c:v>
                </c:pt>
                <c:pt idx="2">
                  <c:v>2687737.79</c:v>
                </c:pt>
                <c:pt idx="3">
                  <c:v>5263404.3600000003</c:v>
                </c:pt>
                <c:pt idx="4">
                  <c:v>2388910.37</c:v>
                </c:pt>
                <c:pt idx="5">
                  <c:v>3746159.99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267-4076-89F5-C40C2DE9657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ก..ย'!$A$13:$A$18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267-4076-89F5-C40C2DE9657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ก..ย'!$A$13:$A$18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267-4076-89F5-C40C2DE96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79727"/>
        <c:axId val="240786383"/>
      </c:barChart>
      <c:scatterChart>
        <c:scatterStyle val="lineMarker"/>
        <c:varyColors val="0"/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ก..ย'!$A$13:$A$18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xVal>
          <c:y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D267-4076-89F5-C40C2DE96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601631"/>
        <c:axId val="346599551"/>
      </c:scatterChart>
      <c:catAx>
        <c:axId val="24077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86383"/>
        <c:crosses val="autoZero"/>
        <c:auto val="1"/>
        <c:lblAlgn val="ctr"/>
        <c:lblOffset val="100"/>
        <c:noMultiLvlLbl val="0"/>
      </c:catAx>
      <c:valAx>
        <c:axId val="240786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79727"/>
        <c:crosses val="autoZero"/>
        <c:crossBetween val="between"/>
      </c:valAx>
      <c:valAx>
        <c:axId val="34659955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01631"/>
        <c:crosses val="max"/>
        <c:crossBetween val="midCat"/>
      </c:valAx>
      <c:valAx>
        <c:axId val="3466016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5995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800" b="0" i="0" baseline="0">
                <a:effectLst/>
              </a:rPr>
              <a:t>เปรียบเทียบประมาณการ/ผลงานรายรับ </a:t>
            </a:r>
            <a:r>
              <a:rPr lang="en-US" sz="1800" b="0" i="0" baseline="0">
                <a:effectLst/>
              </a:rPr>
              <a:t>IP </a:t>
            </a:r>
            <a:r>
              <a:rPr lang="th-TH" sz="1800" b="0" i="0" baseline="0">
                <a:effectLst/>
              </a:rPr>
              <a:t>ปกติ/ผลงาน </a:t>
            </a:r>
            <a:r>
              <a:rPr lang="en-US" sz="1800" b="0" i="0" baseline="0">
                <a:effectLst/>
              </a:rPr>
              <a:t>Covid</a:t>
            </a:r>
            <a:endParaRPr lang="th-TH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ก..ย'!$B$2</c:f>
              <c:strCache>
                <c:ptCount val="1"/>
                <c:pt idx="0">
                  <c:v> ประมาณการรายรับ IP 
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ก..ย'!$A$3:$A$4</c:f>
              <c:strCache>
                <c:ptCount val="2"/>
                <c:pt idx="0">
                  <c:v>รพ.พระนครศรีอยุธยา</c:v>
                </c:pt>
                <c:pt idx="1">
                  <c:v>รพ.เสนา</c:v>
                </c:pt>
              </c:strCache>
            </c:strRef>
          </c:cat>
          <c:val>
            <c:numRef>
              <c:f>'นำเสนอ ก..ย'!$B$3:$B$4</c:f>
              <c:numCache>
                <c:formatCode>#.00,,</c:formatCode>
                <c:ptCount val="2"/>
                <c:pt idx="0">
                  <c:v>113062673.56999999</c:v>
                </c:pt>
                <c:pt idx="1">
                  <c:v>31948962.670000002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6-4ACE-B7F0-233CC22DBDBB}"/>
            </c:ext>
          </c:extLst>
        </c:ser>
        <c:ser>
          <c:idx val="1"/>
          <c:order val="1"/>
          <c:tx>
            <c:strRef>
              <c:f>'นำเสนอ ก..ย'!$C$2</c:f>
              <c:strCache>
                <c:ptCount val="1"/>
                <c:pt idx="0">
                  <c:v>ผลงานรายรับ IP ปกติ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ก..ย'!$A$3:$A$4</c:f>
              <c:strCache>
                <c:ptCount val="2"/>
                <c:pt idx="0">
                  <c:v>รพ.พระนครศรีอยุธยา</c:v>
                </c:pt>
                <c:pt idx="1">
                  <c:v>รพ.เสนา</c:v>
                </c:pt>
              </c:strCache>
            </c:strRef>
          </c:cat>
          <c:val>
            <c:numRef>
              <c:f>'นำเสนอ ก..ย'!$C$3:$C$4</c:f>
              <c:numCache>
                <c:formatCode>#.00,,</c:formatCode>
                <c:ptCount val="2"/>
                <c:pt idx="0">
                  <c:v>65733125.88000001</c:v>
                </c:pt>
                <c:pt idx="1">
                  <c:v>15200907.159999998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6-4ACE-B7F0-233CC22DBDBB}"/>
            </c:ext>
          </c:extLst>
        </c:ser>
        <c:ser>
          <c:idx val="2"/>
          <c:order val="2"/>
          <c:tx>
            <c:strRef>
              <c:f>'นำเสนอ ก..ย'!$D$2</c:f>
              <c:strCache>
                <c:ptCount val="1"/>
                <c:pt idx="0">
                  <c:v> ผลงานCOVID-19 No วัคซีน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ก..ย'!$A$3:$A$4</c:f>
              <c:strCache>
                <c:ptCount val="2"/>
                <c:pt idx="0">
                  <c:v>รพ.พระนครศรีอยุธยา</c:v>
                </c:pt>
                <c:pt idx="1">
                  <c:v>รพ.เสนา</c:v>
                </c:pt>
              </c:strCache>
            </c:strRef>
          </c:cat>
          <c:val>
            <c:numRef>
              <c:f>'นำเสนอ ก..ย'!$D$3:$D$4</c:f>
              <c:numCache>
                <c:formatCode>#.00,,</c:formatCode>
                <c:ptCount val="2"/>
                <c:pt idx="0">
                  <c:v>311445310.08999997</c:v>
                </c:pt>
                <c:pt idx="1">
                  <c:v>100643983.37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6-4ACE-B7F0-233CC22DBD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91062416"/>
        <c:axId val="1291061584"/>
      </c:barChart>
      <c:catAx>
        <c:axId val="129106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061584"/>
        <c:crosses val="autoZero"/>
        <c:auto val="1"/>
        <c:lblAlgn val="ctr"/>
        <c:lblOffset val="100"/>
        <c:noMultiLvlLbl val="0"/>
      </c:catAx>
      <c:valAx>
        <c:axId val="129106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06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ก..ย'!$B$22</c:f>
              <c:strCache>
                <c:ptCount val="1"/>
                <c:pt idx="0">
                  <c:v> ประมาณการรายรับ IP 
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ก..ย'!$A$23:$A$25</c:f>
              <c:strCache>
                <c:ptCount val="3"/>
                <c:pt idx="0">
                  <c:v>รพ.บางซ้าย</c:v>
                </c:pt>
                <c:pt idx="1">
                  <c:v>รพ.มหาราช</c:v>
                </c:pt>
                <c:pt idx="2">
                  <c:v>รพ.บ้านแพรก</c:v>
                </c:pt>
              </c:strCache>
            </c:strRef>
          </c:cat>
          <c:val>
            <c:numRef>
              <c:f>'นำเสนอ ก..ย'!$B$23:$B$25</c:f>
              <c:numCache>
                <c:formatCode>#.00,,</c:formatCode>
                <c:ptCount val="3"/>
                <c:pt idx="0">
                  <c:v>2687737.79</c:v>
                </c:pt>
                <c:pt idx="1">
                  <c:v>2388910.37</c:v>
                </c:pt>
                <c:pt idx="2">
                  <c:v>3746159.99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1-4D85-9C26-82AFC6FC29C1}"/>
            </c:ext>
          </c:extLst>
        </c:ser>
        <c:ser>
          <c:idx val="1"/>
          <c:order val="1"/>
          <c:tx>
            <c:strRef>
              <c:f>'นำเสนอ ก..ย'!$C$22</c:f>
              <c:strCache>
                <c:ptCount val="1"/>
                <c:pt idx="0">
                  <c:v>ผลงานรายรับ IP ปกติ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ก..ย'!$A$23:$A$25</c:f>
              <c:strCache>
                <c:ptCount val="3"/>
                <c:pt idx="0">
                  <c:v>รพ.บางซ้าย</c:v>
                </c:pt>
                <c:pt idx="1">
                  <c:v>รพ.มหาราช</c:v>
                </c:pt>
                <c:pt idx="2">
                  <c:v>รพ.บ้านแพรก</c:v>
                </c:pt>
              </c:strCache>
            </c:strRef>
          </c:cat>
          <c:val>
            <c:numRef>
              <c:f>'นำเสนอ ก..ย'!$C$23:$C$25</c:f>
              <c:numCache>
                <c:formatCode>#.00,,</c:formatCode>
                <c:ptCount val="3"/>
                <c:pt idx="0">
                  <c:v>0</c:v>
                </c:pt>
                <c:pt idx="1">
                  <c:v>130621.89999999997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1-4D85-9C26-82AFC6FC29C1}"/>
            </c:ext>
          </c:extLst>
        </c:ser>
        <c:ser>
          <c:idx val="2"/>
          <c:order val="2"/>
          <c:tx>
            <c:strRef>
              <c:f>'นำเสนอ ก..ย'!$D$22</c:f>
              <c:strCache>
                <c:ptCount val="1"/>
                <c:pt idx="0">
                  <c:v> ผลงานCOVID-19 No วัคซีน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ก..ย'!$A$23:$A$25</c:f>
              <c:strCache>
                <c:ptCount val="3"/>
                <c:pt idx="0">
                  <c:v>รพ.บางซ้าย</c:v>
                </c:pt>
                <c:pt idx="1">
                  <c:v>รพ.มหาราช</c:v>
                </c:pt>
                <c:pt idx="2">
                  <c:v>รพ.บ้านแพรก</c:v>
                </c:pt>
              </c:strCache>
            </c:strRef>
          </c:cat>
          <c:val>
            <c:numRef>
              <c:f>'นำเสนอ ก..ย'!$D$23:$D$25</c:f>
              <c:numCache>
                <c:formatCode>#.00,,</c:formatCode>
                <c:ptCount val="3"/>
                <c:pt idx="0">
                  <c:v>15301976.489999998</c:v>
                </c:pt>
                <c:pt idx="1">
                  <c:v>16916126.729999997</c:v>
                </c:pt>
                <c:pt idx="2">
                  <c:v>9335943.5300000012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1-4D85-9C26-82AFC6FC2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1846224"/>
        <c:axId val="2021847472"/>
      </c:barChart>
      <c:catAx>
        <c:axId val="202184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847472"/>
        <c:crosses val="autoZero"/>
        <c:auto val="1"/>
        <c:lblAlgn val="ctr"/>
        <c:lblOffset val="100"/>
        <c:noMultiLvlLbl val="0"/>
      </c:catAx>
      <c:valAx>
        <c:axId val="20218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84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ก..ย'!$B$29</c:f>
              <c:strCache>
                <c:ptCount val="1"/>
                <c:pt idx="0">
                  <c:v> ประมาณการรายรับ IP 
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ก..ย'!$A$30:$A$40</c:f>
              <c:strCache>
                <c:ptCount val="11"/>
                <c:pt idx="0">
                  <c:v>รพ.ท่าเรือ</c:v>
                </c:pt>
                <c:pt idx="1">
                  <c:v>รพ.สมเด็จพระสังฆราชเจ้าฯ</c:v>
                </c:pt>
                <c:pt idx="2">
                  <c:v>รพ.บางไทร</c:v>
                </c:pt>
                <c:pt idx="3">
                  <c:v>รพ.บางบาล</c:v>
                </c:pt>
                <c:pt idx="4">
                  <c:v>รพ.บางปะอิน</c:v>
                </c:pt>
                <c:pt idx="5">
                  <c:v>รพ.บางปะหัน</c:v>
                </c:pt>
                <c:pt idx="6">
                  <c:v>รพ.ผักไห่</c:v>
                </c:pt>
                <c:pt idx="7">
                  <c:v>รพ.ภาชี</c:v>
                </c:pt>
                <c:pt idx="8">
                  <c:v>รพ.ลาดบัวหลวง</c:v>
                </c:pt>
                <c:pt idx="9">
                  <c:v>รพ.วังน้อย</c:v>
                </c:pt>
                <c:pt idx="10">
                  <c:v>รพ.อุทัย</c:v>
                </c:pt>
              </c:strCache>
            </c:strRef>
          </c:cat>
          <c:val>
            <c:numRef>
              <c:f>'นำเสนอ ก..ย'!$B$30:$B$40</c:f>
              <c:numCache>
                <c:formatCode>#.00,,</c:formatCode>
                <c:ptCount val="11"/>
                <c:pt idx="0">
                  <c:v>4960315.21</c:v>
                </c:pt>
                <c:pt idx="1">
                  <c:v>4020643.21</c:v>
                </c:pt>
                <c:pt idx="2">
                  <c:v>5107535.04</c:v>
                </c:pt>
                <c:pt idx="3">
                  <c:v>3330034.79</c:v>
                </c:pt>
                <c:pt idx="4">
                  <c:v>12980566.43</c:v>
                </c:pt>
                <c:pt idx="5">
                  <c:v>6526096.8399999999</c:v>
                </c:pt>
                <c:pt idx="6">
                  <c:v>5071974.59</c:v>
                </c:pt>
                <c:pt idx="7">
                  <c:v>5701387.1500000004</c:v>
                </c:pt>
                <c:pt idx="8">
                  <c:v>3223461.3</c:v>
                </c:pt>
                <c:pt idx="9">
                  <c:v>7921277.5499999998</c:v>
                </c:pt>
                <c:pt idx="10">
                  <c:v>5263404.3600000003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C-4EBD-BEB1-48C5E8B27170}"/>
            </c:ext>
          </c:extLst>
        </c:ser>
        <c:ser>
          <c:idx val="1"/>
          <c:order val="1"/>
          <c:tx>
            <c:strRef>
              <c:f>'นำเสนอ ก..ย'!$C$29</c:f>
              <c:strCache>
                <c:ptCount val="1"/>
                <c:pt idx="0">
                  <c:v>ผลงานรายรับ IP ปกติ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ก..ย'!$A$30:$A$40</c:f>
              <c:strCache>
                <c:ptCount val="11"/>
                <c:pt idx="0">
                  <c:v>รพ.ท่าเรือ</c:v>
                </c:pt>
                <c:pt idx="1">
                  <c:v>รพ.สมเด็จพระสังฆราชเจ้าฯ</c:v>
                </c:pt>
                <c:pt idx="2">
                  <c:v>รพ.บางไทร</c:v>
                </c:pt>
                <c:pt idx="3">
                  <c:v>รพ.บางบาล</c:v>
                </c:pt>
                <c:pt idx="4">
                  <c:v>รพ.บางปะอิน</c:v>
                </c:pt>
                <c:pt idx="5">
                  <c:v>รพ.บางปะหัน</c:v>
                </c:pt>
                <c:pt idx="6">
                  <c:v>รพ.ผักไห่</c:v>
                </c:pt>
                <c:pt idx="7">
                  <c:v>รพ.ภาชี</c:v>
                </c:pt>
                <c:pt idx="8">
                  <c:v>รพ.ลาดบัวหลวง</c:v>
                </c:pt>
                <c:pt idx="9">
                  <c:v>รพ.วังน้อย</c:v>
                </c:pt>
                <c:pt idx="10">
                  <c:v>รพ.อุทัย</c:v>
                </c:pt>
              </c:strCache>
            </c:strRef>
          </c:cat>
          <c:val>
            <c:numRef>
              <c:f>'นำเสนอ ก..ย'!$C$30:$C$40</c:f>
              <c:numCache>
                <c:formatCode>#.00,,</c:formatCode>
                <c:ptCount val="11"/>
                <c:pt idx="0">
                  <c:v>3116964.93</c:v>
                </c:pt>
                <c:pt idx="1">
                  <c:v>5431251.2199999997</c:v>
                </c:pt>
                <c:pt idx="2">
                  <c:v>594386.29</c:v>
                </c:pt>
                <c:pt idx="3">
                  <c:v>182149.64</c:v>
                </c:pt>
                <c:pt idx="4">
                  <c:v>19615245.400000002</c:v>
                </c:pt>
                <c:pt idx="5">
                  <c:v>274893.67000000016</c:v>
                </c:pt>
                <c:pt idx="6">
                  <c:v>4026954.4299999997</c:v>
                </c:pt>
                <c:pt idx="7">
                  <c:v>2558140.69</c:v>
                </c:pt>
                <c:pt idx="8">
                  <c:v>3472956.5199999996</c:v>
                </c:pt>
                <c:pt idx="9">
                  <c:v>6065935.3100000005</c:v>
                </c:pt>
                <c:pt idx="10">
                  <c:v>2109693.6800000002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C-4EBD-BEB1-48C5E8B27170}"/>
            </c:ext>
          </c:extLst>
        </c:ser>
        <c:ser>
          <c:idx val="2"/>
          <c:order val="2"/>
          <c:tx>
            <c:strRef>
              <c:f>'นำเสนอ ก..ย'!$D$29</c:f>
              <c:strCache>
                <c:ptCount val="1"/>
                <c:pt idx="0">
                  <c:v> ผลงานCOVID-19 No วัคซีน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ก..ย'!$A$30:$A$40</c:f>
              <c:strCache>
                <c:ptCount val="11"/>
                <c:pt idx="0">
                  <c:v>รพ.ท่าเรือ</c:v>
                </c:pt>
                <c:pt idx="1">
                  <c:v>รพ.สมเด็จพระสังฆราชเจ้าฯ</c:v>
                </c:pt>
                <c:pt idx="2">
                  <c:v>รพ.บางไทร</c:v>
                </c:pt>
                <c:pt idx="3">
                  <c:v>รพ.บางบาล</c:v>
                </c:pt>
                <c:pt idx="4">
                  <c:v>รพ.บางปะอิน</c:v>
                </c:pt>
                <c:pt idx="5">
                  <c:v>รพ.บางปะหัน</c:v>
                </c:pt>
                <c:pt idx="6">
                  <c:v>รพ.ผักไห่</c:v>
                </c:pt>
                <c:pt idx="7">
                  <c:v>รพ.ภาชี</c:v>
                </c:pt>
                <c:pt idx="8">
                  <c:v>รพ.ลาดบัวหลวง</c:v>
                </c:pt>
                <c:pt idx="9">
                  <c:v>รพ.วังน้อย</c:v>
                </c:pt>
                <c:pt idx="10">
                  <c:v>รพ.อุทัย</c:v>
                </c:pt>
              </c:strCache>
            </c:strRef>
          </c:cat>
          <c:val>
            <c:numRef>
              <c:f>'นำเสนอ ก..ย'!$D$30:$D$40</c:f>
              <c:numCache>
                <c:formatCode>#.00,,</c:formatCode>
                <c:ptCount val="11"/>
                <c:pt idx="0">
                  <c:v>40827342.939999998</c:v>
                </c:pt>
                <c:pt idx="1">
                  <c:v>66422447.850000001</c:v>
                </c:pt>
                <c:pt idx="2">
                  <c:v>35137981.870000005</c:v>
                </c:pt>
                <c:pt idx="3">
                  <c:v>9863859.5899999999</c:v>
                </c:pt>
                <c:pt idx="4">
                  <c:v>176139667.76999998</c:v>
                </c:pt>
                <c:pt idx="5">
                  <c:v>33793958.530000001</c:v>
                </c:pt>
                <c:pt idx="6">
                  <c:v>57132091.640000001</c:v>
                </c:pt>
                <c:pt idx="7">
                  <c:v>40551770.63000001</c:v>
                </c:pt>
                <c:pt idx="8">
                  <c:v>38051006.990000002</c:v>
                </c:pt>
                <c:pt idx="9">
                  <c:v>75360733.900000006</c:v>
                </c:pt>
                <c:pt idx="10">
                  <c:v>112243323.79999998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FC-4EBD-BEB1-48C5E8B271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91059088"/>
        <c:axId val="1291060752"/>
      </c:barChart>
      <c:catAx>
        <c:axId val="129105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060752"/>
        <c:crosses val="autoZero"/>
        <c:auto val="1"/>
        <c:lblAlgn val="ctr"/>
        <c:lblOffset val="100"/>
        <c:noMultiLvlLbl val="0"/>
      </c:catAx>
      <c:valAx>
        <c:axId val="129106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05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</xdr:row>
      <xdr:rowOff>514350</xdr:rowOff>
    </xdr:from>
    <xdr:to>
      <xdr:col>19</xdr:col>
      <xdr:colOff>666750</xdr:colOff>
      <xdr:row>5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342900</xdr:colOff>
      <xdr:row>6</xdr:row>
      <xdr:rowOff>114300</xdr:rowOff>
    </xdr:from>
    <xdr:to>
      <xdr:col>18</xdr:col>
      <xdr:colOff>228600</xdr:colOff>
      <xdr:row>10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438150</xdr:colOff>
      <xdr:row>12</xdr:row>
      <xdr:rowOff>0</xdr:rowOff>
    </xdr:from>
    <xdr:to>
      <xdr:col>16</xdr:col>
      <xdr:colOff>438150</xdr:colOff>
      <xdr:row>17</xdr:row>
      <xdr:rowOff>266700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631825</xdr:colOff>
      <xdr:row>1</xdr:row>
      <xdr:rowOff>403225</xdr:rowOff>
    </xdr:from>
    <xdr:to>
      <xdr:col>19</xdr:col>
      <xdr:colOff>476250</xdr:colOff>
      <xdr:row>4</xdr:row>
      <xdr:rowOff>352425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6</xdr:row>
      <xdr:rowOff>114300</xdr:rowOff>
    </xdr:from>
    <xdr:to>
      <xdr:col>14</xdr:col>
      <xdr:colOff>228600</xdr:colOff>
      <xdr:row>10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12</xdr:row>
      <xdr:rowOff>0</xdr:rowOff>
    </xdr:from>
    <xdr:to>
      <xdr:col>12</xdr:col>
      <xdr:colOff>438150</xdr:colOff>
      <xdr:row>17</xdr:row>
      <xdr:rowOff>266700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190500</xdr:colOff>
      <xdr:row>0</xdr:row>
      <xdr:rowOff>0</xdr:rowOff>
    </xdr:from>
    <xdr:to>
      <xdr:col>27</xdr:col>
      <xdr:colOff>15875</xdr:colOff>
      <xdr:row>16</xdr:row>
      <xdr:rowOff>301625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15875</xdr:colOff>
      <xdr:row>20</xdr:row>
      <xdr:rowOff>136525</xdr:rowOff>
    </xdr:from>
    <xdr:to>
      <xdr:col>13</xdr:col>
      <xdr:colOff>31750</xdr:colOff>
      <xdr:row>24</xdr:row>
      <xdr:rowOff>228600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523875</xdr:colOff>
      <xdr:row>28</xdr:row>
      <xdr:rowOff>317500</xdr:rowOff>
    </xdr:from>
    <xdr:to>
      <xdr:col>20</xdr:col>
      <xdr:colOff>47624</xdr:colOff>
      <xdr:row>42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69397</xdr:rowOff>
    </xdr:from>
    <xdr:to>
      <xdr:col>19</xdr:col>
      <xdr:colOff>381000</xdr:colOff>
      <xdr:row>20</xdr:row>
      <xdr:rowOff>204107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A3:N21" totalsRowShown="0" headerRowDxfId="51" dataDxfId="49" headerRowBorderDxfId="50" tableBorderDxfId="48" totalsRowBorderDxfId="47" headerRowCellStyle="Comma 8">
  <autoFilter ref="A3:N21" xr:uid="{00000000-0009-0000-0100-000001000000}"/>
  <tableColumns count="14">
    <tableColumn id="1" xr3:uid="{00000000-0010-0000-0000-000001000000}" name="หน่วยบริการ" dataDxfId="46"/>
    <tableColumn id="10" xr3:uid="{00000000-0010-0000-0000-00000A000000}" name="(1)งบบริหารจัดการระดับเขต/จังหวัด   ()" dataDxfId="45"/>
    <tableColumn id="2" xr3:uid="{00000000-0010-0000-0000-000002000000}" name="จัดสรรร้อยละ 25 ของรายรับ OP งวด 1(15 ต.ค. 66)" dataDxfId="44"/>
    <tableColumn id="14" xr3:uid="{00000000-0010-0000-0000-00000E000000}" name="จัดสรรร้อยละ 25 ของรายรับ PP งวด 1(15 ต.ค. 66)" dataDxfId="43" dataCellStyle="Normal 5"/>
    <tableColumn id="4" xr3:uid="{00000000-0010-0000-0000-000004000000}" name="จัดสรรร้อยละ 25 ของรายรับ OP งวด 2(25 ธ.ค. 66)" dataDxfId="42"/>
    <tableColumn id="15" xr3:uid="{00000000-0010-0000-0000-00000F000000}" name="จัดสรรร้อยละ 25 ของรายรับ PP งวด 2(25 ธ.ค. 66)" dataDxfId="41" dataCellStyle="Normal 5"/>
    <tableColumn id="5" xr3:uid="{A031D6D7-9EEF-4F45-8D58-6F285D3F939C}" name="จัดสรรร้อยละ 25 ของรายรับ OP งวด 3(28 มี.ค. 67)" dataDxfId="40" dataCellStyle="Normal 5"/>
    <tableColumn id="3" xr3:uid="{A0336974-1D7E-4B4D-A7D7-382CF7940704}" name="จัดสรรร้อยละ 25 ของรายรับ PP งวด 3(28 มี.ค. 67)" dataDxfId="39" dataCellStyle="Normal 5"/>
    <tableColumn id="12" xr3:uid="{00000000-0010-0000-0000-00000C000000}" name="PP Non UC   " dataDxfId="38" dataCellStyle="Normal 5"/>
    <tableColumn id="6" xr3:uid="{91B5B9D0-E10E-4D6E-8D82-C39F382EBC75}" name="IP CF ()" dataDxfId="37" dataCellStyle="Normal 5"/>
    <tableColumn id="24" xr3:uid="{00000000-0010-0000-0000-000018000000}" name="กองทุนผู้ป่วยใน CAP (ต.ค.- ส.ค..)" dataDxfId="36" dataCellStyle="Normal 5"/>
    <tableColumn id="7" xr3:uid="{00000000-0010-0000-0000-000007000000}" name="ผลงานบริการ" dataDxfId="35">
      <calculatedColumnFormula>SUM(B4:E4)</calculatedColumnFormula>
    </tableColumn>
    <tableColumn id="22" xr3:uid="{00000000-0010-0000-0000-000016000000}" name="รวมประมาณการรายรับ OP-PP-IP_x000a_หลังหักเงินเดือน" dataDxfId="34" dataCellStyle="Normal 5"/>
    <tableColumn id="23" xr3:uid="{00000000-0010-0000-0000-000017000000}" name="รวมยอดประกัน _x000a_OP-PP-IP_x000a_(ก่อนหัก Virtual account)" dataDxfId="33" dataCellStyle="Normal 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335" displayName="Table335" ref="A2:H19" totalsRowShown="0" headerRowDxfId="32" dataDxfId="30" headerRowBorderDxfId="31" tableBorderDxfId="29" totalsRowBorderDxfId="28">
  <autoFilter ref="A2:H19" xr:uid="{00000000-0009-0000-0100-000004000000}"/>
  <tableColumns count="8">
    <tableColumn id="1" xr3:uid="{00000000-0010-0000-0100-000001000000}" name="หน่วยบริการ" dataDxfId="27"/>
    <tableColumn id="22" xr3:uid="{00000000-0010-0000-0100-000016000000}" name="รวมประมาณการรายรับ OP-PP-IP_x000a_หลังหักเงินเดือน" dataDxfId="26" dataCellStyle="Normal 5"/>
    <tableColumn id="23" xr3:uid="{00000000-0010-0000-0100-000017000000}" name="รวมยอดประกัน _x000a_OP-PP-IP_x000a_(ก่อนหัก Virtual account)" dataDxfId="25" dataCellStyle="Normal 5"/>
    <tableColumn id="7" xr3:uid="{00000000-0010-0000-0100-000007000000}" name="รับโอนจริง" dataDxfId="24">
      <calculatedColumnFormula>SUM(F3:G3)</calculatedColumnFormula>
    </tableColumn>
    <tableColumn id="4" xr3:uid="{00000000-0010-0000-0100-000004000000}" name="% ที่ทำได้เทียบยอดประกัน" dataDxfId="23" dataCellStyle="Normal 4">
      <calculatedColumnFormula>+Table335[[#This Row],[รับโอนจริง]]*100/Table335[[#This Row],[รวมยอดประกัน 
OP-PP-IP
(ก่อนหัก Virtual account)]]</calculatedColumnFormula>
    </tableColumn>
    <tableColumn id="3" xr3:uid="{00000000-0010-0000-0100-000003000000}" name="OP" dataDxfId="22"/>
    <tableColumn id="5" xr3:uid="{00000000-0010-0000-0100-000005000000}" name="PP" dataDxfId="21"/>
    <tableColumn id="24" xr3:uid="{00000000-0010-0000-0100-000018000000}" name="IP" dataDxfId="20" dataCellStyle="Normal 5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354" displayName="Table3354" ref="A2:F19" totalsRowShown="0" headerRowDxfId="19" dataDxfId="17" headerRowBorderDxfId="18" tableBorderDxfId="16" totalsRowBorderDxfId="15">
  <autoFilter ref="A2:F19" xr:uid="{00000000-0009-0000-0100-000003000000}"/>
  <tableColumns count="6">
    <tableColumn id="1" xr3:uid="{00000000-0010-0000-0200-000001000000}" name="หน่วยบริการ" dataDxfId="14"/>
    <tableColumn id="22" xr3:uid="{00000000-0010-0000-0200-000016000000}" name="ประมาณการรายรับ IP _x000a_" dataDxfId="13" dataCellStyle="Normal 5"/>
    <tableColumn id="23" xr3:uid="{00000000-0010-0000-0200-000017000000}" name="ผลงานรายรับ IP ปกติ" dataDxfId="12" dataCellStyle="Normal 5"/>
    <tableColumn id="24" xr3:uid="{00000000-0010-0000-0200-000018000000}" name="ผลงานCOVID-19 No วัคซีน" dataDxfId="11" dataCellStyle="Normal 5"/>
    <tableColumn id="2" xr3:uid="{00000000-0010-0000-0200-000002000000}" name="% ที่ทำได้" dataDxfId="10">
      <calculatedColumnFormula>+Table3354[[#This Row],[ผลงานรายรับ IP ปกติ]]+Table3354[[#This Row],[ผลงานCOVID-19 No วัคซีน]]</calculatedColumnFormula>
    </tableColumn>
    <tableColumn id="3" xr3:uid="{00000000-0010-0000-0200-000003000000}" name="Column1" dataDxfId="9">
      <calculatedColumnFormula>+Table3354[[#This Row],[% ที่ทำได้]]*100/Table3354[[#This Row],[ประมาณการรายรับ IP 
]]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33546" displayName="Table33546" ref="A22:D26" totalsRowShown="0" headerRowDxfId="8" dataDxfId="6" headerRowBorderDxfId="7" tableBorderDxfId="5" totalsRowBorderDxfId="4">
  <autoFilter ref="A22:D26" xr:uid="{00000000-0009-0000-0100-000005000000}"/>
  <tableColumns count="4">
    <tableColumn id="1" xr3:uid="{00000000-0010-0000-0300-000001000000}" name="หน่วยบริการ" dataDxfId="3"/>
    <tableColumn id="22" xr3:uid="{00000000-0010-0000-0300-000016000000}" name="ประมาณการรายรับ IP _x000a_" dataDxfId="2" dataCellStyle="Normal 5"/>
    <tableColumn id="23" xr3:uid="{00000000-0010-0000-0300-000017000000}" name="ผลงานรายรับ IP ปกติ" dataDxfId="1" dataCellStyle="Normal 5"/>
    <tableColumn id="24" xr3:uid="{00000000-0010-0000-0300-000018000000}" name="ผลงานCOVID-19 No วัคซีน" dataDxfId="0" dataCellStyle="Normal 5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A1:CK20"/>
  <sheetViews>
    <sheetView zoomScale="80" zoomScaleNormal="80" workbookViewId="0">
      <pane xSplit="1" ySplit="2" topLeftCell="BV3" activePane="bottomRight" state="frozen"/>
      <selection pane="topRight" activeCell="B1" sqref="B1"/>
      <selection pane="bottomLeft" activeCell="A3" sqref="A3"/>
      <selection pane="bottomRight" activeCell="CI3" sqref="CI3:CI19"/>
    </sheetView>
  </sheetViews>
  <sheetFormatPr defaultRowHeight="22.5"/>
  <cols>
    <col min="1" max="1" width="21.75" customWidth="1"/>
    <col min="2" max="2" width="16.625" customWidth="1"/>
    <col min="3" max="3" width="16.375" bestFit="1" customWidth="1"/>
    <col min="4" max="4" width="19.25" bestFit="1" customWidth="1"/>
    <col min="5" max="5" width="17.625" bestFit="1" customWidth="1"/>
    <col min="6" max="6" width="16.375" bestFit="1" customWidth="1"/>
    <col min="8" max="8" width="19.25" bestFit="1" customWidth="1"/>
    <col min="9" max="9" width="16.375" bestFit="1" customWidth="1"/>
    <col min="10" max="10" width="20.5" bestFit="1" customWidth="1"/>
    <col min="11" max="11" width="16" customWidth="1"/>
    <col min="12" max="12" width="16.375" bestFit="1" customWidth="1"/>
    <col min="14" max="14" width="15.625" customWidth="1"/>
    <col min="15" max="15" width="16.375" bestFit="1" customWidth="1"/>
    <col min="16" max="16" width="16" customWidth="1"/>
    <col min="17" max="17" width="15.25" bestFit="1" customWidth="1"/>
    <col min="18" max="18" width="16.375" bestFit="1" customWidth="1"/>
    <col min="20" max="20" width="15.25" bestFit="1" customWidth="1"/>
    <col min="21" max="21" width="16.375" bestFit="1" customWidth="1"/>
    <col min="22" max="23" width="15.25" bestFit="1" customWidth="1"/>
    <col min="24" max="24" width="16.375" bestFit="1" customWidth="1"/>
    <col min="26" max="26" width="15.25" bestFit="1" customWidth="1"/>
    <col min="27" max="27" width="16.375" bestFit="1" customWidth="1"/>
    <col min="28" max="29" width="15.25" bestFit="1" customWidth="1"/>
    <col min="30" max="30" width="16.375" bestFit="1" customWidth="1"/>
    <col min="32" max="32" width="15.25" bestFit="1" customWidth="1"/>
    <col min="33" max="33" width="16.375" bestFit="1" customWidth="1"/>
    <col min="34" max="35" width="15.25" bestFit="1" customWidth="1"/>
    <col min="36" max="36" width="16.375" bestFit="1" customWidth="1"/>
    <col min="38" max="38" width="16.125" customWidth="1"/>
    <col min="39" max="39" width="16.375" bestFit="1" customWidth="1"/>
    <col min="40" max="40" width="15" customWidth="1"/>
    <col min="41" max="41" width="16" customWidth="1"/>
    <col min="42" max="42" width="16.375" bestFit="1" customWidth="1"/>
    <col min="44" max="44" width="16.125" customWidth="1"/>
    <col min="45" max="45" width="16.375" bestFit="1" customWidth="1"/>
    <col min="46" max="47" width="15.25" bestFit="1" customWidth="1"/>
    <col min="48" max="48" width="16.375" bestFit="1" customWidth="1"/>
    <col min="50" max="50" width="16.125" hidden="1" customWidth="1"/>
    <col min="51" max="52" width="16.375" hidden="1" customWidth="1"/>
    <col min="53" max="54" width="15.25" hidden="1" customWidth="1"/>
    <col min="55" max="55" width="16.375" hidden="1" customWidth="1"/>
    <col min="56" max="56" width="0" hidden="1" customWidth="1"/>
    <col min="57" max="57" width="15.625" bestFit="1" customWidth="1"/>
    <col min="58" max="59" width="16.375" bestFit="1" customWidth="1"/>
    <col min="60" max="60" width="15.625" bestFit="1" customWidth="1"/>
    <col min="61" max="61" width="16" bestFit="1" customWidth="1"/>
    <col min="63" max="63" width="15.625" bestFit="1" customWidth="1"/>
    <col min="64" max="65" width="16.375" bestFit="1" customWidth="1"/>
    <col min="66" max="66" width="15.625" bestFit="1" customWidth="1"/>
    <col min="67" max="67" width="16" bestFit="1" customWidth="1"/>
    <col min="68" max="73" width="16" style="87" hidden="1" customWidth="1"/>
    <col min="74" max="74" width="7.125" customWidth="1"/>
    <col min="75" max="75" width="15.625" bestFit="1" customWidth="1"/>
    <col min="76" max="77" width="16.375" bestFit="1" customWidth="1"/>
    <col min="78" max="78" width="15.625" bestFit="1" customWidth="1"/>
    <col min="79" max="79" width="16" bestFit="1" customWidth="1"/>
    <col min="80" max="80" width="6.125" customWidth="1"/>
    <col min="81" max="81" width="15.625" bestFit="1" customWidth="1"/>
    <col min="82" max="83" width="16.375" bestFit="1" customWidth="1"/>
    <col min="84" max="84" width="15.625" bestFit="1" customWidth="1"/>
    <col min="85" max="85" width="16" bestFit="1" customWidth="1"/>
    <col min="86" max="86" width="16" customWidth="1"/>
    <col min="87" max="87" width="15.875" bestFit="1" customWidth="1"/>
    <col min="88" max="88" width="16.375" bestFit="1" customWidth="1"/>
    <col min="89" max="89" width="16.875" bestFit="1" customWidth="1"/>
  </cols>
  <sheetData>
    <row r="1" spans="1:89">
      <c r="A1" t="s">
        <v>173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F1" s="2" t="s">
        <v>19</v>
      </c>
      <c r="AG1" s="2" t="s">
        <v>20</v>
      </c>
      <c r="AH1" s="2" t="s">
        <v>21</v>
      </c>
      <c r="AI1" s="2" t="s">
        <v>22</v>
      </c>
      <c r="AJ1" s="2" t="s">
        <v>23</v>
      </c>
      <c r="AL1" s="2" t="s">
        <v>19</v>
      </c>
      <c r="AM1" s="2" t="s">
        <v>20</v>
      </c>
      <c r="AN1" s="2" t="s">
        <v>21</v>
      </c>
      <c r="AO1" s="2" t="s">
        <v>22</v>
      </c>
      <c r="AP1" s="2" t="s">
        <v>23</v>
      </c>
      <c r="AR1" s="2" t="s">
        <v>19</v>
      </c>
      <c r="AS1" s="2" t="s">
        <v>20</v>
      </c>
      <c r="AT1" s="2" t="s">
        <v>21</v>
      </c>
      <c r="AU1" s="2" t="s">
        <v>22</v>
      </c>
      <c r="AV1" s="2" t="s">
        <v>23</v>
      </c>
      <c r="AX1" s="2" t="s">
        <v>19</v>
      </c>
      <c r="AY1" s="2" t="s">
        <v>20</v>
      </c>
      <c r="AZ1" s="2" t="s">
        <v>44</v>
      </c>
      <c r="BA1" s="2" t="s">
        <v>21</v>
      </c>
      <c r="BB1" s="2" t="s">
        <v>22</v>
      </c>
      <c r="BC1" s="2" t="s">
        <v>45</v>
      </c>
      <c r="BE1" s="2" t="s">
        <v>19</v>
      </c>
      <c r="BF1" s="2" t="s">
        <v>20</v>
      </c>
      <c r="BG1" s="2" t="s">
        <v>21</v>
      </c>
      <c r="BH1" s="2" t="s">
        <v>22</v>
      </c>
      <c r="BI1" s="2" t="s">
        <v>23</v>
      </c>
      <c r="BK1" s="2" t="s">
        <v>19</v>
      </c>
      <c r="BL1" s="2" t="s">
        <v>20</v>
      </c>
      <c r="BM1" s="2" t="s">
        <v>21</v>
      </c>
      <c r="BN1" s="2" t="s">
        <v>22</v>
      </c>
      <c r="BO1" s="2" t="s">
        <v>23</v>
      </c>
      <c r="BP1" s="79" t="s">
        <v>19</v>
      </c>
      <c r="BQ1" s="79" t="s">
        <v>20</v>
      </c>
      <c r="BR1" s="79" t="s">
        <v>21</v>
      </c>
      <c r="BS1" s="79" t="s">
        <v>46</v>
      </c>
      <c r="BT1" s="79" t="s">
        <v>50</v>
      </c>
      <c r="BU1" s="79" t="s">
        <v>51</v>
      </c>
      <c r="BV1" s="2"/>
      <c r="BW1" s="2" t="s">
        <v>19</v>
      </c>
      <c r="BX1" s="2" t="s">
        <v>20</v>
      </c>
      <c r="BY1" s="2" t="s">
        <v>21</v>
      </c>
      <c r="BZ1" s="2" t="s">
        <v>22</v>
      </c>
      <c r="CA1" s="2" t="s">
        <v>23</v>
      </c>
      <c r="CB1" s="2"/>
      <c r="CC1" s="2" t="s">
        <v>19</v>
      </c>
      <c r="CD1" s="2" t="s">
        <v>20</v>
      </c>
      <c r="CE1" s="2" t="s">
        <v>21</v>
      </c>
      <c r="CF1" s="2" t="s">
        <v>22</v>
      </c>
      <c r="CG1" s="2" t="s">
        <v>23</v>
      </c>
      <c r="CH1" s="2"/>
    </row>
    <row r="2" spans="1:89" s="1" customFormat="1" ht="90">
      <c r="A2" s="10" t="s">
        <v>0</v>
      </c>
      <c r="B2" s="5" t="s">
        <v>192</v>
      </c>
      <c r="C2" s="5" t="s">
        <v>193</v>
      </c>
      <c r="D2" s="5" t="s">
        <v>160</v>
      </c>
      <c r="E2" s="5" t="s">
        <v>174</v>
      </c>
      <c r="F2" s="5" t="s">
        <v>194</v>
      </c>
      <c r="H2" s="7" t="s">
        <v>181</v>
      </c>
      <c r="I2" s="7" t="s">
        <v>17</v>
      </c>
      <c r="J2" s="7" t="s">
        <v>161</v>
      </c>
      <c r="K2" s="7" t="s">
        <v>198</v>
      </c>
      <c r="L2" s="7" t="s">
        <v>18</v>
      </c>
      <c r="N2" s="9" t="s">
        <v>182</v>
      </c>
      <c r="O2" s="9" t="s">
        <v>17</v>
      </c>
      <c r="P2" s="9" t="s">
        <v>162</v>
      </c>
      <c r="Q2" s="9" t="s">
        <v>199</v>
      </c>
      <c r="R2" s="9" t="s">
        <v>18</v>
      </c>
      <c r="T2" s="16" t="s">
        <v>183</v>
      </c>
      <c r="U2" s="16" t="s">
        <v>17</v>
      </c>
      <c r="V2" s="16" t="s">
        <v>163</v>
      </c>
      <c r="W2" s="16" t="s">
        <v>200</v>
      </c>
      <c r="X2" s="16" t="s">
        <v>18</v>
      </c>
      <c r="Z2" s="17" t="s">
        <v>184</v>
      </c>
      <c r="AA2" s="17" t="s">
        <v>17</v>
      </c>
      <c r="AB2" s="17" t="s">
        <v>164</v>
      </c>
      <c r="AC2" s="17" t="s">
        <v>201</v>
      </c>
      <c r="AD2" s="17" t="s">
        <v>18</v>
      </c>
      <c r="AF2" s="18" t="s">
        <v>185</v>
      </c>
      <c r="AG2" s="18" t="s">
        <v>17</v>
      </c>
      <c r="AH2" s="18" t="s">
        <v>165</v>
      </c>
      <c r="AI2" s="18" t="s">
        <v>209</v>
      </c>
      <c r="AJ2" s="18" t="s">
        <v>18</v>
      </c>
      <c r="AL2" s="21" t="s">
        <v>186</v>
      </c>
      <c r="AM2" s="21" t="s">
        <v>17</v>
      </c>
      <c r="AN2" s="21" t="s">
        <v>166</v>
      </c>
      <c r="AO2" s="21" t="s">
        <v>175</v>
      </c>
      <c r="AP2" s="21" t="s">
        <v>18</v>
      </c>
      <c r="AR2" s="17" t="s">
        <v>187</v>
      </c>
      <c r="AS2" s="17" t="s">
        <v>17</v>
      </c>
      <c r="AT2" s="17" t="s">
        <v>167</v>
      </c>
      <c r="AU2" s="17" t="s">
        <v>176</v>
      </c>
      <c r="AV2" s="17" t="s">
        <v>18</v>
      </c>
      <c r="AX2" s="53" t="s">
        <v>53</v>
      </c>
      <c r="AY2" s="53" t="s">
        <v>95</v>
      </c>
      <c r="AZ2" s="53" t="s">
        <v>52</v>
      </c>
      <c r="BA2" s="53" t="s">
        <v>94</v>
      </c>
      <c r="BB2" s="53" t="s">
        <v>96</v>
      </c>
      <c r="BC2" s="53" t="s">
        <v>97</v>
      </c>
      <c r="BE2" s="22" t="s">
        <v>188</v>
      </c>
      <c r="BF2" s="22" t="s">
        <v>17</v>
      </c>
      <c r="BG2" s="22" t="s">
        <v>168</v>
      </c>
      <c r="BH2" s="22" t="s">
        <v>177</v>
      </c>
      <c r="BI2" s="22" t="s">
        <v>18</v>
      </c>
      <c r="BK2" s="24" t="s">
        <v>189</v>
      </c>
      <c r="BL2" s="24" t="s">
        <v>17</v>
      </c>
      <c r="BM2" s="24" t="s">
        <v>169</v>
      </c>
      <c r="BN2" s="24" t="s">
        <v>178</v>
      </c>
      <c r="BO2" s="24" t="s">
        <v>18</v>
      </c>
      <c r="BP2" s="80" t="s">
        <v>47</v>
      </c>
      <c r="BQ2" s="81" t="s">
        <v>98</v>
      </c>
      <c r="BR2" s="80" t="s">
        <v>48</v>
      </c>
      <c r="BS2" s="80" t="s">
        <v>49</v>
      </c>
      <c r="BT2" s="82" t="s">
        <v>99</v>
      </c>
      <c r="BU2" s="80" t="s">
        <v>97</v>
      </c>
      <c r="BV2" s="26"/>
      <c r="BW2" s="28" t="s">
        <v>190</v>
      </c>
      <c r="BX2" s="28" t="s">
        <v>17</v>
      </c>
      <c r="BY2" s="28" t="s">
        <v>170</v>
      </c>
      <c r="BZ2" s="28" t="s">
        <v>179</v>
      </c>
      <c r="CA2" s="28" t="s">
        <v>18</v>
      </c>
      <c r="CB2" s="26"/>
      <c r="CC2" s="52" t="s">
        <v>191</v>
      </c>
      <c r="CD2" s="52" t="s">
        <v>17</v>
      </c>
      <c r="CE2" s="52" t="s">
        <v>171</v>
      </c>
      <c r="CF2" s="52" t="s">
        <v>180</v>
      </c>
      <c r="CG2" s="52" t="s">
        <v>18</v>
      </c>
      <c r="CH2" s="26"/>
      <c r="CI2" s="50" t="s">
        <v>43</v>
      </c>
      <c r="CJ2" s="34" t="s">
        <v>172</v>
      </c>
      <c r="CK2" s="24" t="s">
        <v>41</v>
      </c>
    </row>
    <row r="3" spans="1:89">
      <c r="A3" s="3" t="s">
        <v>1</v>
      </c>
      <c r="B3" s="6">
        <v>37696748.049999997</v>
      </c>
      <c r="C3" s="6">
        <v>174531893.49000001</v>
      </c>
      <c r="D3" s="6">
        <v>14544324.460000001</v>
      </c>
      <c r="E3" s="19">
        <f>+B3-D3</f>
        <v>23152423.589999996</v>
      </c>
      <c r="F3" s="8">
        <f>+C3-D3</f>
        <v>159987569.03</v>
      </c>
      <c r="H3" s="6">
        <v>34591717.119999997</v>
      </c>
      <c r="I3" s="8">
        <v>159987569.03</v>
      </c>
      <c r="J3" s="6">
        <v>14544324.460000001</v>
      </c>
      <c r="K3" s="19">
        <f>+H3-J3</f>
        <v>20047392.659999996</v>
      </c>
      <c r="L3" s="6">
        <f>+I3-J3</f>
        <v>145443244.56999999</v>
      </c>
      <c r="N3" s="6">
        <v>33072003.440000001</v>
      </c>
      <c r="O3" s="8">
        <v>145443244.56999999</v>
      </c>
      <c r="P3" s="6">
        <v>14544324.460000001</v>
      </c>
      <c r="Q3" s="19">
        <f>+N3-P3</f>
        <v>18527678.98</v>
      </c>
      <c r="R3" s="6">
        <f>+O3-P3</f>
        <v>130898920.10999998</v>
      </c>
      <c r="T3" s="6">
        <v>31840282.149999999</v>
      </c>
      <c r="U3" s="8">
        <v>130898920.11</v>
      </c>
      <c r="V3" s="6">
        <v>14544324.460000001</v>
      </c>
      <c r="W3" s="19">
        <f>+T3-V3</f>
        <v>17295957.689999998</v>
      </c>
      <c r="X3" s="6">
        <f>+U3-V3</f>
        <v>116354595.65000001</v>
      </c>
      <c r="Z3" s="6">
        <v>31176381.190000001</v>
      </c>
      <c r="AA3" s="8">
        <v>116354595.65000001</v>
      </c>
      <c r="AB3" s="6">
        <v>14544324.460000001</v>
      </c>
      <c r="AC3" s="19">
        <f>+Z3-AB3</f>
        <v>16632056.73</v>
      </c>
      <c r="AD3" s="6">
        <f>+AA3-AB3</f>
        <v>101810271.19</v>
      </c>
      <c r="AF3" s="6">
        <v>29248615.539999999</v>
      </c>
      <c r="AG3" s="8">
        <v>101810271.19</v>
      </c>
      <c r="AH3" s="6">
        <v>14544324.460000001</v>
      </c>
      <c r="AI3" s="19">
        <f>+AF3-AH3</f>
        <v>14704291.079999998</v>
      </c>
      <c r="AJ3" s="6">
        <f>+AG3-AH3</f>
        <v>87265946.729999989</v>
      </c>
      <c r="AL3" s="6"/>
      <c r="AM3" s="8"/>
      <c r="AN3" s="6"/>
      <c r="AO3" s="19">
        <f>+AL3-AN3</f>
        <v>0</v>
      </c>
      <c r="AP3" s="6">
        <f>+AM3-AN3</f>
        <v>0</v>
      </c>
      <c r="AR3" s="6"/>
      <c r="AS3" s="8"/>
      <c r="AT3" s="6"/>
      <c r="AU3" s="19">
        <f>+AR3-AT3</f>
        <v>0</v>
      </c>
      <c r="AV3" s="6">
        <f>+AS3-AT3</f>
        <v>0</v>
      </c>
      <c r="AX3" s="6"/>
      <c r="AY3" s="8"/>
      <c r="AZ3" s="8"/>
      <c r="BA3" s="6"/>
      <c r="BB3" s="19">
        <f>+AX3-BA3</f>
        <v>0</v>
      </c>
      <c r="BC3" s="6">
        <f>+AY3-AZ3</f>
        <v>0</v>
      </c>
      <c r="BE3" s="6"/>
      <c r="BF3" s="8"/>
      <c r="BG3" s="6"/>
      <c r="BH3" s="19">
        <f>+BE3-BG3</f>
        <v>0</v>
      </c>
      <c r="BI3" s="6">
        <f>+BF3-BG3</f>
        <v>0</v>
      </c>
      <c r="BK3" s="6"/>
      <c r="BL3" s="8"/>
      <c r="BM3" s="6"/>
      <c r="BN3" s="19">
        <f>+BK3-BM3</f>
        <v>0</v>
      </c>
      <c r="BO3" s="6">
        <f>+BL3-BM3</f>
        <v>0</v>
      </c>
      <c r="BP3" s="83"/>
      <c r="BQ3" s="83"/>
      <c r="BR3" s="83"/>
      <c r="BS3" s="83"/>
      <c r="BT3" s="84">
        <f>+BP3-BS3</f>
        <v>0</v>
      </c>
      <c r="BU3" s="83">
        <f>+BQ3-BS3</f>
        <v>0</v>
      </c>
      <c r="BV3" s="27"/>
      <c r="BW3" s="6"/>
      <c r="BX3" s="8"/>
      <c r="BY3" s="6"/>
      <c r="BZ3" s="19">
        <f>+BW3-BY3</f>
        <v>0</v>
      </c>
      <c r="CA3" s="6">
        <f>+BX3-BY3</f>
        <v>0</v>
      </c>
      <c r="CB3" s="27"/>
      <c r="CC3" s="6"/>
      <c r="CD3" s="8"/>
      <c r="CE3" s="6"/>
      <c r="CF3" s="19">
        <f>+CC3-CE3</f>
        <v>0</v>
      </c>
      <c r="CG3" s="6">
        <f>+CD3-CE3</f>
        <v>0</v>
      </c>
      <c r="CH3" s="27"/>
      <c r="CI3" s="51">
        <f>+E3+K3+Q3+W3+AC3+AI3+AO3+AU3+BB3+BH3+BN3+BT3+BZ3+CF3</f>
        <v>110359800.72999999</v>
      </c>
      <c r="CJ3" s="35"/>
      <c r="CK3" s="37">
        <f>+CI3-CJ3</f>
        <v>110359800.72999999</v>
      </c>
    </row>
    <row r="4" spans="1:89">
      <c r="A4" s="3" t="s">
        <v>2</v>
      </c>
      <c r="B4" s="6">
        <v>12740437.789999999</v>
      </c>
      <c r="C4" s="6">
        <v>58902735.109999999</v>
      </c>
      <c r="D4" s="6">
        <v>4908561.26</v>
      </c>
      <c r="E4" s="19">
        <f t="shared" ref="E4:E18" si="0">+B4-D4</f>
        <v>7831876.5299999993</v>
      </c>
      <c r="F4" s="8">
        <f t="shared" ref="F4:F18" si="1">+C4-D4</f>
        <v>53994173.850000001</v>
      </c>
      <c r="H4" s="6">
        <v>9734431.8499999996</v>
      </c>
      <c r="I4" s="8">
        <v>53994173.850000001</v>
      </c>
      <c r="J4" s="6">
        <v>4908561.26</v>
      </c>
      <c r="K4" s="19">
        <f>+H4-J4</f>
        <v>4825870.59</v>
      </c>
      <c r="L4" s="6">
        <f t="shared" ref="L4:L18" si="2">+I4-J4</f>
        <v>49085612.590000004</v>
      </c>
      <c r="N4" s="6">
        <v>10542470.199999999</v>
      </c>
      <c r="O4" s="8">
        <v>49085612.590000004</v>
      </c>
      <c r="P4" s="6">
        <v>4908561.26</v>
      </c>
      <c r="Q4" s="19">
        <f t="shared" ref="Q4:Q11" si="3">+N4-P4</f>
        <v>5633908.9399999995</v>
      </c>
      <c r="R4" s="6">
        <f t="shared" ref="R4:R18" si="4">+O4-P4</f>
        <v>44177051.330000006</v>
      </c>
      <c r="T4" s="6">
        <v>12238187.48</v>
      </c>
      <c r="U4" s="8">
        <v>44177051.329999998</v>
      </c>
      <c r="V4" s="6">
        <v>4908561.26</v>
      </c>
      <c r="W4" s="19">
        <f t="shared" ref="W4:W11" si="5">+T4-V4</f>
        <v>7329626.2200000007</v>
      </c>
      <c r="X4" s="6">
        <f t="shared" ref="X4:X18" si="6">+U4-V4</f>
        <v>39268490.07</v>
      </c>
      <c r="Z4" s="6">
        <v>9891851.8399999999</v>
      </c>
      <c r="AA4" s="8">
        <v>39268490.07</v>
      </c>
      <c r="AB4" s="6">
        <v>4908561.26</v>
      </c>
      <c r="AC4" s="19">
        <f>+Z4-AB4</f>
        <v>4983290.58</v>
      </c>
      <c r="AD4" s="6">
        <f t="shared" ref="AD4:AD18" si="7">+AA4-AB4</f>
        <v>34359928.810000002</v>
      </c>
      <c r="AF4" s="6">
        <v>8442018.0600000005</v>
      </c>
      <c r="AG4" s="8">
        <v>34359928.810000002</v>
      </c>
      <c r="AH4" s="6">
        <v>4908561.26</v>
      </c>
      <c r="AI4" s="19">
        <f>+AF4-AH4</f>
        <v>3533456.8000000007</v>
      </c>
      <c r="AJ4" s="6">
        <f t="shared" ref="AJ4:AJ18" si="8">+AG4-AH4</f>
        <v>29451367.550000004</v>
      </c>
      <c r="AL4" s="6"/>
      <c r="AM4" s="8"/>
      <c r="AN4" s="6"/>
      <c r="AO4" s="19">
        <f>+AL4-AN4</f>
        <v>0</v>
      </c>
      <c r="AP4" s="6">
        <f>+AM4-AN4</f>
        <v>0</v>
      </c>
      <c r="AR4" s="6"/>
      <c r="AS4" s="8"/>
      <c r="AT4" s="6"/>
      <c r="AU4" s="19">
        <f t="shared" ref="AU4:AU11" si="9">+AR4-AT4</f>
        <v>0</v>
      </c>
      <c r="AV4" s="6">
        <f t="shared" ref="AV4:AV18" si="10">+AS4-AT4</f>
        <v>0</v>
      </c>
      <c r="AX4" s="6"/>
      <c r="AY4" s="8"/>
      <c r="AZ4" s="8"/>
      <c r="BA4" s="6"/>
      <c r="BB4" s="19">
        <f t="shared" ref="BB4:BB11" si="11">+AX4-BA4</f>
        <v>0</v>
      </c>
      <c r="BC4" s="6">
        <f t="shared" ref="BC4:BC18" si="12">+AY4-AZ4</f>
        <v>0</v>
      </c>
      <c r="BE4" s="6"/>
      <c r="BF4" s="8"/>
      <c r="BG4" s="6"/>
      <c r="BH4" s="19">
        <f t="shared" ref="BH4:BH11" si="13">+BE4-BG4</f>
        <v>0</v>
      </c>
      <c r="BI4" s="6">
        <f t="shared" ref="BI4:BI18" si="14">+BF4-BG4</f>
        <v>0</v>
      </c>
      <c r="BK4" s="6"/>
      <c r="BL4" s="8"/>
      <c r="BM4" s="6"/>
      <c r="BN4" s="19">
        <f t="shared" ref="BN4:BN11" si="15">+BK4-BM4</f>
        <v>0</v>
      </c>
      <c r="BO4" s="6">
        <f t="shared" ref="BO4:BO10" si="16">+BL4-BM4</f>
        <v>0</v>
      </c>
      <c r="BP4" s="83"/>
      <c r="BQ4" s="83"/>
      <c r="BR4" s="83"/>
      <c r="BS4" s="83"/>
      <c r="BT4" s="84">
        <f t="shared" ref="BT4:BT18" si="17">+BP4-BS4</f>
        <v>0</v>
      </c>
      <c r="BU4" s="83">
        <f t="shared" ref="BU4:BU18" si="18">+BQ4-BS4</f>
        <v>0</v>
      </c>
      <c r="BV4" s="27"/>
      <c r="BW4" s="6"/>
      <c r="BX4" s="8"/>
      <c r="BY4" s="6"/>
      <c r="BZ4" s="19">
        <f t="shared" ref="BZ4:BZ11" si="19">+BW4-BY4</f>
        <v>0</v>
      </c>
      <c r="CA4" s="6">
        <f t="shared" ref="CA4:CA10" si="20">+BX4-BY4</f>
        <v>0</v>
      </c>
      <c r="CB4" s="27"/>
      <c r="CC4" s="6"/>
      <c r="CD4" s="8"/>
      <c r="CE4" s="6"/>
      <c r="CF4" s="19">
        <f t="shared" ref="CF4:CF11" si="21">+CC4-CE4</f>
        <v>0</v>
      </c>
      <c r="CG4" s="6">
        <f t="shared" ref="CG4:CG10" si="22">+CD4-CE4</f>
        <v>0</v>
      </c>
      <c r="CH4" s="27"/>
      <c r="CI4" s="51">
        <f t="shared" ref="CI3:CI18" si="23">+E4+K4+Q4+W4+AC4+AI4+AO4+AU4+BB4+BH4+BN4+BT4+BZ4+CF4</f>
        <v>34138029.659999996</v>
      </c>
      <c r="CJ4" s="35"/>
      <c r="CK4" s="37">
        <f t="shared" ref="CK4:CK19" si="24">+CI4-CJ4</f>
        <v>34138029.659999996</v>
      </c>
    </row>
    <row r="5" spans="1:89">
      <c r="A5" s="3" t="s">
        <v>3</v>
      </c>
      <c r="B5" s="6">
        <v>1628500.62</v>
      </c>
      <c r="C5" s="6">
        <v>8099041.0700000003</v>
      </c>
      <c r="D5" s="6">
        <v>674920.09</v>
      </c>
      <c r="E5" s="19">
        <f t="shared" si="0"/>
        <v>953580.53000000014</v>
      </c>
      <c r="F5" s="8">
        <f t="shared" si="1"/>
        <v>7424120.9800000004</v>
      </c>
      <c r="H5" s="6">
        <v>2301750.48</v>
      </c>
      <c r="I5" s="8">
        <v>7424120.9800000004</v>
      </c>
      <c r="J5" s="6">
        <v>674920.09</v>
      </c>
      <c r="K5" s="19">
        <f t="shared" ref="K5:K18" si="25">+H5-J5</f>
        <v>1626830.3900000001</v>
      </c>
      <c r="L5" s="6">
        <f t="shared" si="2"/>
        <v>6749200.8900000006</v>
      </c>
      <c r="N5" s="6">
        <v>1436371.07</v>
      </c>
      <c r="O5" s="8">
        <v>6749200.8899999997</v>
      </c>
      <c r="P5" s="6">
        <v>674920.09</v>
      </c>
      <c r="Q5" s="19">
        <f t="shared" si="3"/>
        <v>761450.9800000001</v>
      </c>
      <c r="R5" s="6">
        <f t="shared" si="4"/>
        <v>6074280.7999999998</v>
      </c>
      <c r="T5" s="6">
        <v>1759280.58</v>
      </c>
      <c r="U5" s="8">
        <v>6074280.7999999998</v>
      </c>
      <c r="V5" s="6">
        <v>674920.09</v>
      </c>
      <c r="W5" s="19">
        <f t="shared" si="5"/>
        <v>1084360.4900000002</v>
      </c>
      <c r="X5" s="6">
        <f t="shared" si="6"/>
        <v>5399360.71</v>
      </c>
      <c r="Z5" s="6">
        <v>1755167.32</v>
      </c>
      <c r="AA5" s="8">
        <v>5399360.71</v>
      </c>
      <c r="AB5" s="6">
        <v>674920.09</v>
      </c>
      <c r="AC5" s="19">
        <f t="shared" ref="AC5:AC10" si="26">+Z5-AB5</f>
        <v>1080247.23</v>
      </c>
      <c r="AD5" s="6">
        <f t="shared" si="7"/>
        <v>4724440.62</v>
      </c>
      <c r="AF5" s="6">
        <v>1509525.57</v>
      </c>
      <c r="AG5" s="8">
        <v>4724440.62</v>
      </c>
      <c r="AH5" s="6">
        <v>674920.09</v>
      </c>
      <c r="AI5" s="19">
        <f t="shared" ref="AI5:AI11" si="27">+AF5-AH5</f>
        <v>834605.4800000001</v>
      </c>
      <c r="AJ5" s="6">
        <f t="shared" si="8"/>
        <v>4049520.5300000003</v>
      </c>
      <c r="AL5" s="6"/>
      <c r="AM5" s="8"/>
      <c r="AN5" s="6"/>
      <c r="AO5" s="19">
        <f t="shared" ref="AO5:AO11" si="28">+AL5-AN5</f>
        <v>0</v>
      </c>
      <c r="AP5" s="6">
        <f t="shared" ref="AP5:AP18" si="29">+AM5-AN5</f>
        <v>0</v>
      </c>
      <c r="AR5" s="6"/>
      <c r="AS5" s="8"/>
      <c r="AT5" s="6"/>
      <c r="AU5" s="19">
        <f t="shared" si="9"/>
        <v>0</v>
      </c>
      <c r="AV5" s="6">
        <f t="shared" si="10"/>
        <v>0</v>
      </c>
      <c r="AX5" s="6"/>
      <c r="AY5" s="8"/>
      <c r="AZ5" s="8"/>
      <c r="BA5" s="6"/>
      <c r="BB5" s="19">
        <f t="shared" si="11"/>
        <v>0</v>
      </c>
      <c r="BC5" s="6">
        <f t="shared" si="12"/>
        <v>0</v>
      </c>
      <c r="BE5" s="6"/>
      <c r="BF5" s="8"/>
      <c r="BG5" s="6"/>
      <c r="BH5" s="19">
        <f t="shared" si="13"/>
        <v>0</v>
      </c>
      <c r="BI5" s="6">
        <f t="shared" si="14"/>
        <v>0</v>
      </c>
      <c r="BK5" s="6"/>
      <c r="BL5" s="8"/>
      <c r="BM5" s="6"/>
      <c r="BN5" s="19">
        <f t="shared" si="15"/>
        <v>0</v>
      </c>
      <c r="BO5" s="6">
        <f t="shared" si="16"/>
        <v>0</v>
      </c>
      <c r="BP5" s="83"/>
      <c r="BQ5" s="83"/>
      <c r="BR5" s="83"/>
      <c r="BS5" s="83"/>
      <c r="BT5" s="84">
        <f t="shared" si="17"/>
        <v>0</v>
      </c>
      <c r="BU5" s="83">
        <f t="shared" si="18"/>
        <v>0</v>
      </c>
      <c r="BV5" s="27"/>
      <c r="BW5" s="6"/>
      <c r="BX5" s="8"/>
      <c r="BY5" s="6"/>
      <c r="BZ5" s="19">
        <f t="shared" si="19"/>
        <v>0</v>
      </c>
      <c r="CA5" s="6">
        <f t="shared" si="20"/>
        <v>0</v>
      </c>
      <c r="CB5" s="27"/>
      <c r="CC5" s="6"/>
      <c r="CD5" s="8"/>
      <c r="CE5" s="6"/>
      <c r="CF5" s="19">
        <f t="shared" si="21"/>
        <v>0</v>
      </c>
      <c r="CG5" s="6">
        <f t="shared" si="22"/>
        <v>0</v>
      </c>
      <c r="CH5" s="27"/>
      <c r="CI5" s="51">
        <f t="shared" si="23"/>
        <v>6341075.1000000015</v>
      </c>
      <c r="CJ5" s="35"/>
      <c r="CK5" s="37">
        <f t="shared" si="24"/>
        <v>6341075.1000000015</v>
      </c>
    </row>
    <row r="6" spans="1:89">
      <c r="A6" s="3" t="s">
        <v>4</v>
      </c>
      <c r="B6" s="6">
        <v>965861.33</v>
      </c>
      <c r="C6" s="6">
        <v>5375061.3799999999</v>
      </c>
      <c r="D6" s="6">
        <v>447921.78</v>
      </c>
      <c r="E6" s="19">
        <f t="shared" si="0"/>
        <v>517939.54999999993</v>
      </c>
      <c r="F6" s="8">
        <f t="shared" si="1"/>
        <v>4927139.5999999996</v>
      </c>
      <c r="H6" s="6">
        <v>1613052.67</v>
      </c>
      <c r="I6" s="8">
        <v>4927139.5999999996</v>
      </c>
      <c r="J6" s="6">
        <v>447921.78</v>
      </c>
      <c r="K6" s="19">
        <f t="shared" si="25"/>
        <v>1165130.8899999999</v>
      </c>
      <c r="L6" s="6">
        <f t="shared" si="2"/>
        <v>4479217.8199999994</v>
      </c>
      <c r="N6" s="6">
        <v>367247.14</v>
      </c>
      <c r="O6" s="8">
        <v>4479217.82</v>
      </c>
      <c r="P6" s="6">
        <v>367247.14</v>
      </c>
      <c r="Q6" s="19">
        <f t="shared" si="3"/>
        <v>0</v>
      </c>
      <c r="R6" s="6">
        <f t="shared" si="4"/>
        <v>4111970.68</v>
      </c>
      <c r="T6" s="6">
        <v>953248.55</v>
      </c>
      <c r="U6" s="8">
        <v>4111970.68</v>
      </c>
      <c r="V6" s="6">
        <v>456885.63</v>
      </c>
      <c r="W6" s="19">
        <f t="shared" si="5"/>
        <v>496362.92000000004</v>
      </c>
      <c r="X6" s="6">
        <f t="shared" si="6"/>
        <v>3655085.0500000003</v>
      </c>
      <c r="Z6" s="6">
        <v>1147547.77</v>
      </c>
      <c r="AA6" s="8">
        <v>3655085.0500000003</v>
      </c>
      <c r="AB6" s="6">
        <v>456885.63</v>
      </c>
      <c r="AC6" s="19">
        <f t="shared" si="26"/>
        <v>690662.14</v>
      </c>
      <c r="AD6" s="6">
        <f t="shared" si="7"/>
        <v>3198199.4200000004</v>
      </c>
      <c r="AF6" s="6">
        <v>1613072.67</v>
      </c>
      <c r="AG6" s="8">
        <v>3198199.42</v>
      </c>
      <c r="AH6" s="6">
        <v>456885.63</v>
      </c>
      <c r="AI6" s="19">
        <f t="shared" si="27"/>
        <v>1156187.04</v>
      </c>
      <c r="AJ6" s="6">
        <f t="shared" si="8"/>
        <v>2741313.79</v>
      </c>
      <c r="AL6" s="6"/>
      <c r="AM6" s="8"/>
      <c r="AN6" s="6"/>
      <c r="AO6" s="19">
        <f t="shared" si="28"/>
        <v>0</v>
      </c>
      <c r="AP6" s="6">
        <f t="shared" si="29"/>
        <v>0</v>
      </c>
      <c r="AR6" s="6"/>
      <c r="AS6" s="8"/>
      <c r="AT6" s="6"/>
      <c r="AU6" s="19">
        <f t="shared" si="9"/>
        <v>0</v>
      </c>
      <c r="AV6" s="6">
        <f t="shared" si="10"/>
        <v>0</v>
      </c>
      <c r="AX6" s="6"/>
      <c r="AY6" s="8"/>
      <c r="AZ6" s="8"/>
      <c r="BA6" s="6"/>
      <c r="BB6" s="19">
        <f t="shared" si="11"/>
        <v>0</v>
      </c>
      <c r="BC6" s="6">
        <f t="shared" si="12"/>
        <v>0</v>
      </c>
      <c r="BE6" s="6"/>
      <c r="BF6" s="8"/>
      <c r="BG6" s="6"/>
      <c r="BH6" s="19">
        <f t="shared" si="13"/>
        <v>0</v>
      </c>
      <c r="BI6" s="6">
        <f t="shared" si="14"/>
        <v>0</v>
      </c>
      <c r="BK6" s="6"/>
      <c r="BL6" s="8"/>
      <c r="BM6" s="6"/>
      <c r="BN6" s="19">
        <f>+BK6-BM6</f>
        <v>0</v>
      </c>
      <c r="BO6" s="29">
        <f>+BL6-BM6</f>
        <v>0</v>
      </c>
      <c r="BP6" s="83"/>
      <c r="BQ6" s="83"/>
      <c r="BR6" s="83"/>
      <c r="BS6" s="83"/>
      <c r="BT6" s="84">
        <f t="shared" si="17"/>
        <v>0</v>
      </c>
      <c r="BU6" s="83">
        <f t="shared" si="18"/>
        <v>0</v>
      </c>
      <c r="BV6" s="27"/>
      <c r="BW6" s="6"/>
      <c r="BX6" s="8"/>
      <c r="BY6" s="6"/>
      <c r="BZ6" s="19">
        <f t="shared" si="19"/>
        <v>0</v>
      </c>
      <c r="CA6" s="6">
        <f t="shared" si="20"/>
        <v>0</v>
      </c>
      <c r="CB6" s="27"/>
      <c r="CC6" s="6"/>
      <c r="CD6" s="8"/>
      <c r="CE6" s="6"/>
      <c r="CF6" s="19">
        <f t="shared" si="21"/>
        <v>0</v>
      </c>
      <c r="CG6" s="6">
        <f t="shared" si="22"/>
        <v>0</v>
      </c>
      <c r="CH6" s="27"/>
      <c r="CI6" s="51">
        <f t="shared" si="23"/>
        <v>4026282.54</v>
      </c>
      <c r="CJ6" s="35"/>
      <c r="CK6" s="37">
        <f t="shared" si="24"/>
        <v>4026282.54</v>
      </c>
    </row>
    <row r="7" spans="1:89">
      <c r="A7" s="4" t="s">
        <v>5</v>
      </c>
      <c r="B7" s="6">
        <v>665591.68999999994</v>
      </c>
      <c r="C7" s="6">
        <v>7288860.4500000002</v>
      </c>
      <c r="D7" s="6">
        <v>607405.04</v>
      </c>
      <c r="E7" s="19">
        <f t="shared" si="0"/>
        <v>58186.649999999907</v>
      </c>
      <c r="F7" s="8">
        <f t="shared" si="1"/>
        <v>6681455.4100000001</v>
      </c>
      <c r="H7" s="6">
        <v>951043.9</v>
      </c>
      <c r="I7" s="8">
        <v>6681455.4100000001</v>
      </c>
      <c r="J7" s="6">
        <v>607405.04</v>
      </c>
      <c r="K7" s="19">
        <f t="shared" si="25"/>
        <v>343638.86</v>
      </c>
      <c r="L7" s="6">
        <f t="shared" si="2"/>
        <v>6074050.3700000001</v>
      </c>
      <c r="N7" s="6">
        <v>521101.62</v>
      </c>
      <c r="O7" s="8">
        <v>6074050.3700000001</v>
      </c>
      <c r="P7" s="6">
        <v>521101.62</v>
      </c>
      <c r="Q7" s="19">
        <f t="shared" si="3"/>
        <v>0</v>
      </c>
      <c r="R7" s="6">
        <f t="shared" si="4"/>
        <v>5552948.75</v>
      </c>
      <c r="T7" s="6">
        <v>1029039.31</v>
      </c>
      <c r="U7" s="8">
        <v>5552948.75</v>
      </c>
      <c r="V7" s="6">
        <v>616994.31000000006</v>
      </c>
      <c r="W7" s="19">
        <f t="shared" si="5"/>
        <v>412045</v>
      </c>
      <c r="X7" s="6">
        <f t="shared" si="6"/>
        <v>4935954.4399999995</v>
      </c>
      <c r="Z7" s="6">
        <v>598930.41</v>
      </c>
      <c r="AA7" s="8">
        <v>4935954.4399999995</v>
      </c>
      <c r="AB7" s="6">
        <v>598930.41</v>
      </c>
      <c r="AC7" s="19">
        <f t="shared" si="26"/>
        <v>0</v>
      </c>
      <c r="AD7" s="6">
        <f t="shared" si="7"/>
        <v>4337024.0299999993</v>
      </c>
      <c r="AF7" s="6">
        <v>521008.29</v>
      </c>
      <c r="AG7" s="8">
        <v>4337024.03</v>
      </c>
      <c r="AH7" s="6">
        <v>521008.29</v>
      </c>
      <c r="AI7" s="19">
        <f t="shared" si="27"/>
        <v>0</v>
      </c>
      <c r="AJ7" s="6">
        <f t="shared" si="8"/>
        <v>3816015.74</v>
      </c>
      <c r="AL7" s="6"/>
      <c r="AM7" s="8"/>
      <c r="AN7" s="6"/>
      <c r="AO7" s="19">
        <f t="shared" si="28"/>
        <v>0</v>
      </c>
      <c r="AP7" s="6">
        <f t="shared" si="29"/>
        <v>0</v>
      </c>
      <c r="AR7" s="6"/>
      <c r="AS7" s="8"/>
      <c r="AT7" s="6"/>
      <c r="AU7" s="19">
        <f t="shared" si="9"/>
        <v>0</v>
      </c>
      <c r="AV7" s="6">
        <f t="shared" si="10"/>
        <v>0</v>
      </c>
      <c r="AX7" s="6"/>
      <c r="AY7" s="8"/>
      <c r="AZ7" s="8"/>
      <c r="BA7" s="6"/>
      <c r="BB7" s="19">
        <f t="shared" si="11"/>
        <v>0</v>
      </c>
      <c r="BC7" s="6">
        <f t="shared" si="12"/>
        <v>0</v>
      </c>
      <c r="BE7" s="6"/>
      <c r="BF7" s="8"/>
      <c r="BG7" s="6"/>
      <c r="BH7" s="19">
        <f t="shared" si="13"/>
        <v>0</v>
      </c>
      <c r="BI7" s="6">
        <f t="shared" si="14"/>
        <v>0</v>
      </c>
      <c r="BK7" s="6"/>
      <c r="BL7" s="8"/>
      <c r="BM7" s="6"/>
      <c r="BN7" s="19">
        <f t="shared" si="15"/>
        <v>0</v>
      </c>
      <c r="BO7" s="6">
        <f t="shared" si="16"/>
        <v>0</v>
      </c>
      <c r="BP7" s="83"/>
      <c r="BQ7" s="83"/>
      <c r="BR7" s="83"/>
      <c r="BS7" s="83"/>
      <c r="BT7" s="84">
        <f t="shared" si="17"/>
        <v>0</v>
      </c>
      <c r="BU7" s="83">
        <f t="shared" si="18"/>
        <v>0</v>
      </c>
      <c r="BV7" s="27"/>
      <c r="BW7" s="6"/>
      <c r="BX7" s="8"/>
      <c r="BY7" s="6"/>
      <c r="BZ7" s="19">
        <f t="shared" si="19"/>
        <v>0</v>
      </c>
      <c r="CA7" s="6">
        <f t="shared" si="20"/>
        <v>0</v>
      </c>
      <c r="CB7" s="27"/>
      <c r="CC7" s="6"/>
      <c r="CD7" s="8"/>
      <c r="CE7" s="6"/>
      <c r="CF7" s="19">
        <f t="shared" si="21"/>
        <v>0</v>
      </c>
      <c r="CG7" s="6">
        <f t="shared" si="22"/>
        <v>0</v>
      </c>
      <c r="CH7" s="27"/>
      <c r="CI7" s="51">
        <f t="shared" si="23"/>
        <v>813870.50999999989</v>
      </c>
      <c r="CJ7" s="35"/>
      <c r="CK7" s="37">
        <f t="shared" si="24"/>
        <v>813870.50999999989</v>
      </c>
    </row>
    <row r="8" spans="1:89">
      <c r="A8" s="4" t="s">
        <v>6</v>
      </c>
      <c r="B8" s="6">
        <v>613470.11</v>
      </c>
      <c r="C8" s="6">
        <v>6744392.4800000004</v>
      </c>
      <c r="D8" s="6">
        <v>562032.71</v>
      </c>
      <c r="E8" s="19">
        <f t="shared" si="0"/>
        <v>51437.400000000023</v>
      </c>
      <c r="F8" s="8">
        <f t="shared" si="1"/>
        <v>6182359.7700000005</v>
      </c>
      <c r="H8" s="6">
        <v>715256.16</v>
      </c>
      <c r="I8" s="8">
        <v>6182359.7699999996</v>
      </c>
      <c r="J8" s="6">
        <v>562032.71</v>
      </c>
      <c r="K8" s="19">
        <f t="shared" si="25"/>
        <v>153223.45000000007</v>
      </c>
      <c r="L8" s="6">
        <f t="shared" si="2"/>
        <v>5620327.0599999996</v>
      </c>
      <c r="N8" s="6">
        <v>536471.31000000006</v>
      </c>
      <c r="O8" s="8">
        <v>5620327.0599999996</v>
      </c>
      <c r="P8" s="6">
        <v>536471.31000000006</v>
      </c>
      <c r="Q8" s="19">
        <f t="shared" si="3"/>
        <v>0</v>
      </c>
      <c r="R8" s="6">
        <f t="shared" si="4"/>
        <v>5083855.75</v>
      </c>
      <c r="T8" s="6">
        <v>725667.97</v>
      </c>
      <c r="U8" s="8">
        <v>5083855.75</v>
      </c>
      <c r="V8" s="6">
        <v>564872.86</v>
      </c>
      <c r="W8" s="19">
        <f t="shared" si="5"/>
        <v>160795.10999999999</v>
      </c>
      <c r="X8" s="6">
        <f t="shared" si="6"/>
        <v>4518982.8899999997</v>
      </c>
      <c r="Z8" s="6">
        <v>609253.55000000005</v>
      </c>
      <c r="AA8" s="8">
        <v>4518982.8899999997</v>
      </c>
      <c r="AB8" s="6">
        <v>564872.86</v>
      </c>
      <c r="AC8" s="19">
        <f t="shared" si="26"/>
        <v>44380.690000000061</v>
      </c>
      <c r="AD8" s="6">
        <f t="shared" si="7"/>
        <v>3954110.03</v>
      </c>
      <c r="AF8" s="6">
        <v>765973.14</v>
      </c>
      <c r="AG8" s="8">
        <v>3954110.03</v>
      </c>
      <c r="AH8" s="6">
        <v>564872.86</v>
      </c>
      <c r="AI8" s="19">
        <f t="shared" si="27"/>
        <v>201100.28000000003</v>
      </c>
      <c r="AJ8" s="6">
        <f t="shared" si="8"/>
        <v>3389237.17</v>
      </c>
      <c r="AL8" s="6"/>
      <c r="AM8" s="8"/>
      <c r="AN8" s="6"/>
      <c r="AO8" s="19">
        <f t="shared" si="28"/>
        <v>0</v>
      </c>
      <c r="AP8" s="6">
        <f t="shared" si="29"/>
        <v>0</v>
      </c>
      <c r="AR8" s="6"/>
      <c r="AS8" s="8"/>
      <c r="AT8" s="6"/>
      <c r="AU8" s="19">
        <f t="shared" si="9"/>
        <v>0</v>
      </c>
      <c r="AV8" s="6">
        <f t="shared" si="10"/>
        <v>0</v>
      </c>
      <c r="AX8" s="6"/>
      <c r="AY8" s="8"/>
      <c r="AZ8" s="8"/>
      <c r="BA8" s="6"/>
      <c r="BB8" s="19">
        <f t="shared" si="11"/>
        <v>0</v>
      </c>
      <c r="BC8" s="6">
        <f t="shared" si="12"/>
        <v>0</v>
      </c>
      <c r="BE8" s="6"/>
      <c r="BF8" s="8"/>
      <c r="BG8" s="6"/>
      <c r="BH8" s="19">
        <f t="shared" si="13"/>
        <v>0</v>
      </c>
      <c r="BI8" s="6">
        <f t="shared" si="14"/>
        <v>0</v>
      </c>
      <c r="BK8" s="6"/>
      <c r="BL8" s="8"/>
      <c r="BM8" s="6"/>
      <c r="BN8" s="19">
        <f t="shared" si="15"/>
        <v>0</v>
      </c>
      <c r="BO8" s="6">
        <f t="shared" si="16"/>
        <v>0</v>
      </c>
      <c r="BP8" s="83"/>
      <c r="BQ8" s="83"/>
      <c r="BR8" s="83"/>
      <c r="BS8" s="83"/>
      <c r="BT8" s="84">
        <f t="shared" si="17"/>
        <v>0</v>
      </c>
      <c r="BU8" s="83">
        <f t="shared" si="18"/>
        <v>0</v>
      </c>
      <c r="BV8" s="27"/>
      <c r="BW8" s="6"/>
      <c r="BX8" s="8"/>
      <c r="BY8" s="6"/>
      <c r="BZ8" s="19">
        <f t="shared" si="19"/>
        <v>0</v>
      </c>
      <c r="CA8" s="6">
        <f t="shared" si="20"/>
        <v>0</v>
      </c>
      <c r="CB8" s="27"/>
      <c r="CC8" s="6"/>
      <c r="CD8" s="8"/>
      <c r="CE8" s="6"/>
      <c r="CF8" s="19">
        <f t="shared" si="21"/>
        <v>0</v>
      </c>
      <c r="CG8" s="6">
        <f t="shared" si="22"/>
        <v>0</v>
      </c>
      <c r="CH8" s="27"/>
      <c r="CI8" s="51">
        <f t="shared" si="23"/>
        <v>610936.93000000017</v>
      </c>
      <c r="CJ8" s="35"/>
      <c r="CK8" s="37">
        <f t="shared" si="24"/>
        <v>610936.93000000017</v>
      </c>
    </row>
    <row r="9" spans="1:89">
      <c r="A9" s="33" t="s">
        <v>7</v>
      </c>
      <c r="B9" s="6">
        <v>5376892.96</v>
      </c>
      <c r="C9" s="6">
        <v>13875741.640000001</v>
      </c>
      <c r="D9" s="6">
        <v>1156311.8</v>
      </c>
      <c r="E9" s="19">
        <f t="shared" si="0"/>
        <v>4220581.16</v>
      </c>
      <c r="F9" s="8">
        <f t="shared" si="1"/>
        <v>12719429.84</v>
      </c>
      <c r="H9" s="6">
        <v>5079367.01</v>
      </c>
      <c r="I9" s="8">
        <v>12719429.84</v>
      </c>
      <c r="J9" s="6">
        <v>1156311.8</v>
      </c>
      <c r="K9" s="19">
        <f>+H9-J9</f>
        <v>3923055.21</v>
      </c>
      <c r="L9" s="6">
        <f t="shared" si="2"/>
        <v>11563118.039999999</v>
      </c>
      <c r="N9" s="6">
        <v>4828664.03</v>
      </c>
      <c r="O9" s="8">
        <v>11563118.039999999</v>
      </c>
      <c r="P9" s="6">
        <v>1156311.8</v>
      </c>
      <c r="Q9" s="19">
        <f t="shared" si="3"/>
        <v>3672352.2300000004</v>
      </c>
      <c r="R9" s="6">
        <f t="shared" si="4"/>
        <v>10406806.239999998</v>
      </c>
      <c r="T9" s="6">
        <v>4781301.42</v>
      </c>
      <c r="U9" s="8">
        <v>10406806.24</v>
      </c>
      <c r="V9" s="6">
        <v>1156311.8</v>
      </c>
      <c r="W9" s="19">
        <f>+T9-V9</f>
        <v>3624989.62</v>
      </c>
      <c r="X9" s="6">
        <f t="shared" si="6"/>
        <v>9250494.4399999995</v>
      </c>
      <c r="Z9" s="6">
        <v>4359199.5599999996</v>
      </c>
      <c r="AA9" s="8">
        <v>9250494.4399999995</v>
      </c>
      <c r="AB9" s="6">
        <v>1156311.81</v>
      </c>
      <c r="AC9" s="19">
        <f>+Z9-AB9</f>
        <v>3202887.7499999995</v>
      </c>
      <c r="AD9" s="6">
        <f>+AA9-AB9</f>
        <v>8094182.629999999</v>
      </c>
      <c r="AF9" s="6">
        <v>5094750.1900000004</v>
      </c>
      <c r="AG9" s="8">
        <v>8094182.6299999999</v>
      </c>
      <c r="AH9" s="6">
        <v>1156311.8</v>
      </c>
      <c r="AI9" s="19">
        <f t="shared" si="27"/>
        <v>3938438.3900000006</v>
      </c>
      <c r="AJ9" s="6">
        <f t="shared" si="8"/>
        <v>6937870.8300000001</v>
      </c>
      <c r="AL9" s="6"/>
      <c r="AM9" s="8"/>
      <c r="AN9" s="6"/>
      <c r="AO9" s="19">
        <f t="shared" si="28"/>
        <v>0</v>
      </c>
      <c r="AP9" s="6">
        <f t="shared" si="29"/>
        <v>0</v>
      </c>
      <c r="AR9" s="6"/>
      <c r="AS9" s="8"/>
      <c r="AT9" s="6"/>
      <c r="AU9" s="19">
        <f t="shared" si="9"/>
        <v>0</v>
      </c>
      <c r="AV9" s="6">
        <f t="shared" si="10"/>
        <v>0</v>
      </c>
      <c r="AX9" s="6"/>
      <c r="AY9" s="8"/>
      <c r="AZ9" s="8"/>
      <c r="BA9" s="6"/>
      <c r="BB9" s="19">
        <f t="shared" si="11"/>
        <v>0</v>
      </c>
      <c r="BC9" s="6">
        <f t="shared" si="12"/>
        <v>0</v>
      </c>
      <c r="BE9" s="6"/>
      <c r="BF9" s="8"/>
      <c r="BG9" s="6"/>
      <c r="BH9" s="19">
        <f t="shared" si="13"/>
        <v>0</v>
      </c>
      <c r="BI9" s="6">
        <f t="shared" si="14"/>
        <v>0</v>
      </c>
      <c r="BK9" s="6"/>
      <c r="BL9" s="8"/>
      <c r="BM9" s="6"/>
      <c r="BN9" s="19">
        <f t="shared" si="15"/>
        <v>0</v>
      </c>
      <c r="BO9" s="6">
        <f t="shared" si="16"/>
        <v>0</v>
      </c>
      <c r="BP9" s="83"/>
      <c r="BQ9" s="83"/>
      <c r="BR9" s="83"/>
      <c r="BS9" s="83"/>
      <c r="BT9" s="84">
        <f t="shared" si="17"/>
        <v>0</v>
      </c>
      <c r="BU9" s="83">
        <f t="shared" si="18"/>
        <v>0</v>
      </c>
      <c r="BV9" s="27"/>
      <c r="BW9" s="6"/>
      <c r="BX9" s="8"/>
      <c r="BY9" s="6"/>
      <c r="BZ9" s="19">
        <f t="shared" si="19"/>
        <v>0</v>
      </c>
      <c r="CA9" s="6">
        <f t="shared" si="20"/>
        <v>0</v>
      </c>
      <c r="CB9" s="27"/>
      <c r="CC9" s="6"/>
      <c r="CD9" s="8"/>
      <c r="CE9" s="6"/>
      <c r="CF9" s="19">
        <f t="shared" si="21"/>
        <v>0</v>
      </c>
      <c r="CG9" s="6">
        <f t="shared" si="22"/>
        <v>0</v>
      </c>
      <c r="CH9" s="27"/>
      <c r="CI9" s="51">
        <f t="shared" si="23"/>
        <v>22582304.360000003</v>
      </c>
      <c r="CJ9" s="35"/>
      <c r="CK9" s="37">
        <f t="shared" si="24"/>
        <v>22582304.360000003</v>
      </c>
    </row>
    <row r="10" spans="1:89">
      <c r="A10" s="3" t="s">
        <v>8</v>
      </c>
      <c r="B10" s="6">
        <v>1287648.98</v>
      </c>
      <c r="C10" s="6">
        <v>8637532.5099999998</v>
      </c>
      <c r="D10" s="6">
        <v>719794.38</v>
      </c>
      <c r="E10" s="19">
        <f t="shared" si="0"/>
        <v>567854.6</v>
      </c>
      <c r="F10" s="8">
        <f t="shared" si="1"/>
        <v>7917738.1299999999</v>
      </c>
      <c r="H10" s="6">
        <v>1838650.12</v>
      </c>
      <c r="I10" s="8">
        <v>7917738.1299999999</v>
      </c>
      <c r="J10" s="6">
        <v>719794.38</v>
      </c>
      <c r="K10" s="19">
        <f t="shared" si="25"/>
        <v>1118855.7400000002</v>
      </c>
      <c r="L10" s="6">
        <f t="shared" si="2"/>
        <v>7197943.75</v>
      </c>
      <c r="N10" s="6">
        <v>608831.06000000006</v>
      </c>
      <c r="O10" s="8">
        <v>7197943.75</v>
      </c>
      <c r="P10" s="6">
        <v>608831.06000000006</v>
      </c>
      <c r="Q10" s="19">
        <f t="shared" si="3"/>
        <v>0</v>
      </c>
      <c r="R10" s="6">
        <f t="shared" si="4"/>
        <v>6589112.6899999995</v>
      </c>
      <c r="T10" s="6">
        <v>1481891.8</v>
      </c>
      <c r="U10" s="8">
        <v>6589112.6900000004</v>
      </c>
      <c r="V10" s="6">
        <v>732123.63</v>
      </c>
      <c r="W10" s="19">
        <f t="shared" si="5"/>
        <v>749768.17</v>
      </c>
      <c r="X10" s="6">
        <f t="shared" si="6"/>
        <v>5856989.0600000005</v>
      </c>
      <c r="Z10" s="6">
        <v>1173366.23</v>
      </c>
      <c r="AA10" s="8">
        <v>5856989.0600000005</v>
      </c>
      <c r="AB10" s="6">
        <v>732123.63</v>
      </c>
      <c r="AC10" s="19">
        <f t="shared" si="26"/>
        <v>441242.6</v>
      </c>
      <c r="AD10" s="6">
        <f t="shared" si="7"/>
        <v>5124865.4300000006</v>
      </c>
      <c r="AF10" s="6">
        <v>1215374.68</v>
      </c>
      <c r="AG10" s="8">
        <v>5124865.43</v>
      </c>
      <c r="AH10" s="6">
        <v>732123.63</v>
      </c>
      <c r="AI10" s="19">
        <f t="shared" si="27"/>
        <v>483251.04999999993</v>
      </c>
      <c r="AJ10" s="6">
        <f t="shared" si="8"/>
        <v>4392741.8</v>
      </c>
      <c r="AL10" s="6"/>
      <c r="AM10" s="8"/>
      <c r="AN10" s="6"/>
      <c r="AO10" s="19">
        <f t="shared" si="28"/>
        <v>0</v>
      </c>
      <c r="AP10" s="6">
        <f t="shared" si="29"/>
        <v>0</v>
      </c>
      <c r="AR10" s="6"/>
      <c r="AS10" s="8"/>
      <c r="AT10" s="6"/>
      <c r="AU10" s="19">
        <f t="shared" si="9"/>
        <v>0</v>
      </c>
      <c r="AV10" s="6">
        <f t="shared" si="10"/>
        <v>0</v>
      </c>
      <c r="AX10" s="6"/>
      <c r="AY10" s="8"/>
      <c r="AZ10" s="8"/>
      <c r="BA10" s="6"/>
      <c r="BB10" s="19">
        <f t="shared" si="11"/>
        <v>0</v>
      </c>
      <c r="BC10" s="6">
        <f t="shared" si="12"/>
        <v>0</v>
      </c>
      <c r="BE10" s="6"/>
      <c r="BF10" s="8"/>
      <c r="BG10" s="6"/>
      <c r="BH10" s="19">
        <f t="shared" si="13"/>
        <v>0</v>
      </c>
      <c r="BI10" s="6">
        <f t="shared" si="14"/>
        <v>0</v>
      </c>
      <c r="BK10" s="6"/>
      <c r="BL10" s="8"/>
      <c r="BM10" s="6"/>
      <c r="BN10" s="19">
        <f t="shared" si="15"/>
        <v>0</v>
      </c>
      <c r="BO10" s="6">
        <f t="shared" si="16"/>
        <v>0</v>
      </c>
      <c r="BP10" s="83"/>
      <c r="BQ10" s="83"/>
      <c r="BR10" s="83"/>
      <c r="BS10" s="83"/>
      <c r="BT10" s="84">
        <f t="shared" si="17"/>
        <v>0</v>
      </c>
      <c r="BU10" s="83">
        <f t="shared" si="18"/>
        <v>0</v>
      </c>
      <c r="BV10" s="27"/>
      <c r="BW10" s="6"/>
      <c r="BX10" s="8"/>
      <c r="BY10" s="6"/>
      <c r="BZ10" s="19">
        <f t="shared" si="19"/>
        <v>0</v>
      </c>
      <c r="CA10" s="6">
        <f t="shared" si="20"/>
        <v>0</v>
      </c>
      <c r="CB10" s="27"/>
      <c r="CC10" s="6"/>
      <c r="CD10" s="8"/>
      <c r="CE10" s="6"/>
      <c r="CF10" s="19">
        <f t="shared" si="21"/>
        <v>0</v>
      </c>
      <c r="CG10" s="6">
        <f t="shared" si="22"/>
        <v>0</v>
      </c>
      <c r="CH10" s="27"/>
      <c r="CI10" s="51">
        <f t="shared" si="23"/>
        <v>3360972.16</v>
      </c>
      <c r="CJ10" s="35"/>
      <c r="CK10" s="37">
        <f t="shared" si="24"/>
        <v>3360972.16</v>
      </c>
    </row>
    <row r="11" spans="1:89">
      <c r="A11" s="3" t="s">
        <v>9</v>
      </c>
      <c r="B11" s="6">
        <v>224460.2</v>
      </c>
      <c r="C11" s="6">
        <v>5776090.9199999999</v>
      </c>
      <c r="D11" s="6">
        <v>224460.2</v>
      </c>
      <c r="E11" s="19">
        <f t="shared" si="0"/>
        <v>0</v>
      </c>
      <c r="F11" s="8">
        <f t="shared" si="1"/>
        <v>5551630.7199999997</v>
      </c>
      <c r="H11" s="6">
        <v>1725766.03</v>
      </c>
      <c r="I11" s="8">
        <v>5551630.7199999997</v>
      </c>
      <c r="J11" s="6">
        <v>504693.7</v>
      </c>
      <c r="K11" s="19">
        <f t="shared" si="25"/>
        <v>1221072.33</v>
      </c>
      <c r="L11" s="6">
        <f t="shared" si="2"/>
        <v>5046937.0199999996</v>
      </c>
      <c r="N11" s="6">
        <v>1564783.47</v>
      </c>
      <c r="O11" s="8">
        <v>5046937.0199999996</v>
      </c>
      <c r="P11" s="6">
        <v>504693.7</v>
      </c>
      <c r="Q11" s="19">
        <f t="shared" si="3"/>
        <v>1060089.77</v>
      </c>
      <c r="R11" s="6">
        <f t="shared" si="4"/>
        <v>4542243.3199999994</v>
      </c>
      <c r="T11" s="6">
        <v>316018.28999999998</v>
      </c>
      <c r="U11" s="8">
        <v>4542243.32</v>
      </c>
      <c r="V11" s="6">
        <v>316018.28999999998</v>
      </c>
      <c r="W11" s="19">
        <f t="shared" si="5"/>
        <v>0</v>
      </c>
      <c r="X11" s="6">
        <f t="shared" si="6"/>
        <v>4226225.03</v>
      </c>
      <c r="Z11" s="6">
        <v>803510.29</v>
      </c>
      <c r="AA11" s="8">
        <v>4226225.03</v>
      </c>
      <c r="AB11" s="6">
        <v>528278.13</v>
      </c>
      <c r="AC11" s="19">
        <f>+Z11-AB11</f>
        <v>275232.16000000003</v>
      </c>
      <c r="AD11" s="6">
        <f t="shared" si="7"/>
        <v>3697946.9000000004</v>
      </c>
      <c r="AF11" s="6">
        <v>850164.76</v>
      </c>
      <c r="AG11" s="8">
        <v>3697946.9</v>
      </c>
      <c r="AH11" s="6">
        <v>528278.13</v>
      </c>
      <c r="AI11" s="19">
        <f t="shared" si="27"/>
        <v>321886.63</v>
      </c>
      <c r="AJ11" s="6">
        <f t="shared" si="8"/>
        <v>3169668.77</v>
      </c>
      <c r="AL11" s="6"/>
      <c r="AM11" s="8"/>
      <c r="AN11" s="6"/>
      <c r="AO11" s="19">
        <f t="shared" si="28"/>
        <v>0</v>
      </c>
      <c r="AP11" s="6">
        <f t="shared" si="29"/>
        <v>0</v>
      </c>
      <c r="AR11" s="6"/>
      <c r="AS11" s="8"/>
      <c r="AT11" s="6"/>
      <c r="AU11" s="19">
        <f t="shared" si="9"/>
        <v>0</v>
      </c>
      <c r="AV11" s="6">
        <f t="shared" si="10"/>
        <v>0</v>
      </c>
      <c r="AX11" s="6"/>
      <c r="AY11" s="8"/>
      <c r="AZ11" s="8"/>
      <c r="BA11" s="6"/>
      <c r="BB11" s="19">
        <f t="shared" si="11"/>
        <v>0</v>
      </c>
      <c r="BC11" s="6">
        <f t="shared" si="12"/>
        <v>0</v>
      </c>
      <c r="BE11" s="6"/>
      <c r="BF11" s="8"/>
      <c r="BG11" s="6"/>
      <c r="BH11" s="19">
        <f t="shared" si="13"/>
        <v>0</v>
      </c>
      <c r="BI11" s="6">
        <f>+BF11-BG11</f>
        <v>0</v>
      </c>
      <c r="BK11" s="6"/>
      <c r="BL11" s="8"/>
      <c r="BM11" s="6"/>
      <c r="BN11" s="19">
        <f t="shared" si="15"/>
        <v>0</v>
      </c>
      <c r="BO11" s="6">
        <f>+BL11-BM11</f>
        <v>0</v>
      </c>
      <c r="BP11" s="83"/>
      <c r="BQ11" s="83"/>
      <c r="BR11" s="83"/>
      <c r="BS11" s="83"/>
      <c r="BT11" s="84">
        <f t="shared" si="17"/>
        <v>0</v>
      </c>
      <c r="BU11" s="83">
        <f t="shared" si="18"/>
        <v>0</v>
      </c>
      <c r="BV11" s="27"/>
      <c r="BW11" s="6"/>
      <c r="BX11" s="8"/>
      <c r="BY11" s="6"/>
      <c r="BZ11" s="19">
        <f t="shared" si="19"/>
        <v>0</v>
      </c>
      <c r="CA11" s="6">
        <f>+BX11-BY11</f>
        <v>0</v>
      </c>
      <c r="CB11" s="27"/>
      <c r="CC11" s="6"/>
      <c r="CD11" s="8"/>
      <c r="CE11" s="6"/>
      <c r="CF11" s="19">
        <f t="shared" si="21"/>
        <v>0</v>
      </c>
      <c r="CG11" s="6">
        <f>+CD11-CE11</f>
        <v>0</v>
      </c>
      <c r="CH11" s="27"/>
      <c r="CI11" s="51">
        <f t="shared" si="23"/>
        <v>2878280.89</v>
      </c>
      <c r="CJ11" s="35"/>
      <c r="CK11" s="37">
        <f t="shared" si="24"/>
        <v>2878280.89</v>
      </c>
    </row>
    <row r="12" spans="1:89">
      <c r="A12" s="3" t="s">
        <v>10</v>
      </c>
      <c r="B12" s="6">
        <v>1562027.98</v>
      </c>
      <c r="C12" s="6">
        <v>6424127.2699999996</v>
      </c>
      <c r="D12" s="6">
        <v>535343.93999999994</v>
      </c>
      <c r="E12" s="19">
        <f t="shared" si="0"/>
        <v>1026684.04</v>
      </c>
      <c r="F12" s="8">
        <f t="shared" si="1"/>
        <v>5888783.3300000001</v>
      </c>
      <c r="H12" s="6">
        <v>1133622.18</v>
      </c>
      <c r="I12" s="8">
        <v>5888783.3300000001</v>
      </c>
      <c r="J12" s="6">
        <v>535343.93999999994</v>
      </c>
      <c r="K12" s="19">
        <f>+H12-J12</f>
        <v>598278.24</v>
      </c>
      <c r="L12" s="6">
        <f t="shared" si="2"/>
        <v>5353439.3900000006</v>
      </c>
      <c r="N12" s="6">
        <v>1223937.78</v>
      </c>
      <c r="O12" s="8">
        <v>5353439.3899999997</v>
      </c>
      <c r="P12" s="6">
        <v>535343.93999999994</v>
      </c>
      <c r="Q12" s="19">
        <f>+N12-P12</f>
        <v>688593.84000000008</v>
      </c>
      <c r="R12" s="6">
        <f t="shared" si="4"/>
        <v>4818095.4499999993</v>
      </c>
      <c r="T12" s="6">
        <v>1247131.1399999999</v>
      </c>
      <c r="U12" s="8">
        <v>4818095.45</v>
      </c>
      <c r="V12" s="6">
        <v>535343.93999999994</v>
      </c>
      <c r="W12" s="19">
        <f>+T12-V12</f>
        <v>711787.2</v>
      </c>
      <c r="X12" s="6">
        <f t="shared" si="6"/>
        <v>4282751.51</v>
      </c>
      <c r="Z12" s="6">
        <v>916908.7</v>
      </c>
      <c r="AA12" s="8">
        <v>4282751.51</v>
      </c>
      <c r="AB12" s="6">
        <v>535343.93999999994</v>
      </c>
      <c r="AC12" s="19">
        <f>+Z12-AB12</f>
        <v>381564.76</v>
      </c>
      <c r="AD12" s="6">
        <f t="shared" si="7"/>
        <v>3747407.57</v>
      </c>
      <c r="AF12" s="6">
        <v>982894.14</v>
      </c>
      <c r="AG12" s="8">
        <v>3747407.57</v>
      </c>
      <c r="AH12" s="6">
        <v>535343.93999999994</v>
      </c>
      <c r="AI12" s="19">
        <f>+AF12-AH12</f>
        <v>447550.20000000007</v>
      </c>
      <c r="AJ12" s="6">
        <f t="shared" si="8"/>
        <v>3212063.63</v>
      </c>
      <c r="AL12" s="6"/>
      <c r="AM12" s="8"/>
      <c r="AN12" s="6"/>
      <c r="AO12" s="19">
        <f>+AL12-AN12</f>
        <v>0</v>
      </c>
      <c r="AP12" s="6">
        <f t="shared" si="29"/>
        <v>0</v>
      </c>
      <c r="AR12" s="6"/>
      <c r="AS12" s="8"/>
      <c r="AT12" s="6"/>
      <c r="AU12" s="19">
        <f>+AR12-AT12</f>
        <v>0</v>
      </c>
      <c r="AV12" s="6">
        <f t="shared" si="10"/>
        <v>0</v>
      </c>
      <c r="AX12" s="6"/>
      <c r="AY12" s="8"/>
      <c r="AZ12" s="8"/>
      <c r="BA12" s="6"/>
      <c r="BB12" s="19">
        <f>+AX12-BA12</f>
        <v>0</v>
      </c>
      <c r="BC12" s="6">
        <f t="shared" si="12"/>
        <v>0</v>
      </c>
      <c r="BE12" s="6"/>
      <c r="BF12" s="8"/>
      <c r="BG12" s="6"/>
      <c r="BH12" s="19">
        <f>+BE12-BG12</f>
        <v>0</v>
      </c>
      <c r="BI12" s="6">
        <f t="shared" si="14"/>
        <v>0</v>
      </c>
      <c r="BK12" s="6"/>
      <c r="BL12" s="8"/>
      <c r="BM12" s="6"/>
      <c r="BN12" s="19">
        <f>+BK12-BM12</f>
        <v>0</v>
      </c>
      <c r="BO12" s="6">
        <f t="shared" ref="BO12:BO18" si="30">+BL12-BM12</f>
        <v>0</v>
      </c>
      <c r="BP12" s="83"/>
      <c r="BQ12" s="83"/>
      <c r="BR12" s="83"/>
      <c r="BS12" s="83"/>
      <c r="BT12" s="84">
        <f t="shared" si="17"/>
        <v>0</v>
      </c>
      <c r="BU12" s="83">
        <f t="shared" si="18"/>
        <v>0</v>
      </c>
      <c r="BV12" s="27"/>
      <c r="BW12" s="6"/>
      <c r="BX12" s="8"/>
      <c r="BY12" s="6"/>
      <c r="BZ12" s="19">
        <f>+BW12-BY12</f>
        <v>0</v>
      </c>
      <c r="CA12" s="6">
        <f t="shared" ref="CA12:CA18" si="31">+BX12-BY12</f>
        <v>0</v>
      </c>
      <c r="CB12" s="27"/>
      <c r="CC12" s="6"/>
      <c r="CD12" s="8"/>
      <c r="CE12" s="6"/>
      <c r="CF12" s="19">
        <f>+CC12-CE12</f>
        <v>0</v>
      </c>
      <c r="CG12" s="6">
        <f t="shared" ref="CG12:CG18" si="32">+CD12-CE12</f>
        <v>0</v>
      </c>
      <c r="CH12" s="27"/>
      <c r="CI12" s="51">
        <f t="shared" si="23"/>
        <v>3854458.2800000003</v>
      </c>
      <c r="CJ12" s="35"/>
      <c r="CK12" s="37">
        <f t="shared" si="24"/>
        <v>3854458.2800000003</v>
      </c>
    </row>
    <row r="13" spans="1:89">
      <c r="A13" s="3" t="s">
        <v>11</v>
      </c>
      <c r="B13" s="6">
        <v>786984.57</v>
      </c>
      <c r="C13" s="6">
        <v>4153156.81</v>
      </c>
      <c r="D13" s="6">
        <v>346096.4</v>
      </c>
      <c r="E13" s="19">
        <f t="shared" si="0"/>
        <v>440888.16999999993</v>
      </c>
      <c r="F13" s="8">
        <f t="shared" si="1"/>
        <v>3807060.41</v>
      </c>
      <c r="H13" s="6">
        <v>838648.54</v>
      </c>
      <c r="I13" s="8">
        <v>3807060.41</v>
      </c>
      <c r="J13" s="6">
        <v>346096.4</v>
      </c>
      <c r="K13" s="19">
        <f t="shared" si="25"/>
        <v>492552.14</v>
      </c>
      <c r="L13" s="6">
        <f t="shared" si="2"/>
        <v>3460964.0100000002</v>
      </c>
      <c r="N13" s="6">
        <v>518996.59</v>
      </c>
      <c r="O13" s="8">
        <v>3460964.01</v>
      </c>
      <c r="P13" s="6">
        <v>346096.4</v>
      </c>
      <c r="Q13" s="19">
        <f t="shared" ref="Q13:Q18" si="33">+N13-P13</f>
        <v>172900.19</v>
      </c>
      <c r="R13" s="6">
        <f t="shared" si="4"/>
        <v>3114867.61</v>
      </c>
      <c r="T13" s="6">
        <v>1194558.74</v>
      </c>
      <c r="U13" s="8">
        <v>3114867.61</v>
      </c>
      <c r="V13" s="6">
        <v>346096.4</v>
      </c>
      <c r="W13" s="19">
        <f t="shared" ref="W13:W18" si="34">+T13-V13</f>
        <v>848462.34</v>
      </c>
      <c r="X13" s="6">
        <f t="shared" si="6"/>
        <v>2768771.21</v>
      </c>
      <c r="Z13" s="6">
        <v>925204.23</v>
      </c>
      <c r="AA13" s="8">
        <v>2768771.21</v>
      </c>
      <c r="AB13" s="6">
        <v>346096.4</v>
      </c>
      <c r="AC13" s="19">
        <f t="shared" ref="AC13:AC18" si="35">+Z13-AB13</f>
        <v>579107.82999999996</v>
      </c>
      <c r="AD13" s="6">
        <f t="shared" si="7"/>
        <v>2422674.81</v>
      </c>
      <c r="AF13" s="6">
        <v>752814.55</v>
      </c>
      <c r="AG13" s="8">
        <v>2422674.81</v>
      </c>
      <c r="AH13" s="6">
        <v>346096.4</v>
      </c>
      <c r="AI13" s="19">
        <f t="shared" ref="AI13:AI18" si="36">+AF13-AH13</f>
        <v>406718.15</v>
      </c>
      <c r="AJ13" s="6">
        <f t="shared" si="8"/>
        <v>2076578.4100000001</v>
      </c>
      <c r="AL13" s="6"/>
      <c r="AM13" s="8"/>
      <c r="AN13" s="6"/>
      <c r="AO13" s="19">
        <f t="shared" ref="AO13:AO18" si="37">+AL13-AN13</f>
        <v>0</v>
      </c>
      <c r="AP13" s="6">
        <f t="shared" si="29"/>
        <v>0</v>
      </c>
      <c r="AR13" s="6"/>
      <c r="AS13" s="8"/>
      <c r="AT13" s="6"/>
      <c r="AU13" s="19">
        <f t="shared" ref="AU13:AU18" si="38">+AR13-AT13</f>
        <v>0</v>
      </c>
      <c r="AV13" s="6">
        <f t="shared" si="10"/>
        <v>0</v>
      </c>
      <c r="AX13" s="6"/>
      <c r="AY13" s="8"/>
      <c r="AZ13" s="8"/>
      <c r="BA13" s="6"/>
      <c r="BB13" s="19">
        <f t="shared" ref="BB13:BB18" si="39">+AX13-BA13</f>
        <v>0</v>
      </c>
      <c r="BC13" s="6">
        <f t="shared" si="12"/>
        <v>0</v>
      </c>
      <c r="BE13" s="6"/>
      <c r="BF13" s="8"/>
      <c r="BG13" s="6"/>
      <c r="BH13" s="19">
        <f t="shared" ref="BH13:BH18" si="40">+BE13-BG13</f>
        <v>0</v>
      </c>
      <c r="BI13" s="6">
        <f t="shared" si="14"/>
        <v>0</v>
      </c>
      <c r="BK13" s="6"/>
      <c r="BL13" s="8"/>
      <c r="BM13" s="6"/>
      <c r="BN13" s="19">
        <f t="shared" ref="BN13:BN18" si="41">+BK13-BM13</f>
        <v>0</v>
      </c>
      <c r="BO13" s="6">
        <f t="shared" si="30"/>
        <v>0</v>
      </c>
      <c r="BP13" s="83"/>
      <c r="BQ13" s="83"/>
      <c r="BR13" s="83"/>
      <c r="BS13" s="83"/>
      <c r="BT13" s="84">
        <f t="shared" si="17"/>
        <v>0</v>
      </c>
      <c r="BU13" s="83">
        <f t="shared" si="18"/>
        <v>0</v>
      </c>
      <c r="BV13" s="27"/>
      <c r="BW13" s="6"/>
      <c r="BX13" s="8"/>
      <c r="BY13" s="6"/>
      <c r="BZ13" s="19">
        <f t="shared" ref="BZ13:BZ18" si="42">+BW13-BY13</f>
        <v>0</v>
      </c>
      <c r="CA13" s="6">
        <f t="shared" si="31"/>
        <v>0</v>
      </c>
      <c r="CB13" s="27"/>
      <c r="CC13" s="6"/>
      <c r="CD13" s="8"/>
      <c r="CE13" s="6"/>
      <c r="CF13" s="19">
        <f t="shared" ref="CF13:CF18" si="43">+CC13-CE13</f>
        <v>0</v>
      </c>
      <c r="CG13" s="6">
        <f t="shared" si="32"/>
        <v>0</v>
      </c>
      <c r="CH13" s="27"/>
      <c r="CI13" s="51">
        <f t="shared" si="23"/>
        <v>2940628.82</v>
      </c>
      <c r="CJ13" s="35"/>
      <c r="CK13" s="37">
        <f t="shared" si="24"/>
        <v>2940628.82</v>
      </c>
    </row>
    <row r="14" spans="1:89">
      <c r="A14" s="3" t="s">
        <v>12</v>
      </c>
      <c r="B14" s="6">
        <v>1618218.75</v>
      </c>
      <c r="C14" s="6">
        <v>6486373.4500000002</v>
      </c>
      <c r="D14" s="6">
        <v>540531.12</v>
      </c>
      <c r="E14" s="19">
        <f t="shared" si="0"/>
        <v>1077687.6299999999</v>
      </c>
      <c r="F14" s="8">
        <f t="shared" si="1"/>
        <v>5945842.3300000001</v>
      </c>
      <c r="H14" s="6">
        <v>1599800.27</v>
      </c>
      <c r="I14" s="8">
        <v>5945842.3300000001</v>
      </c>
      <c r="J14" s="6">
        <v>540531.12</v>
      </c>
      <c r="K14" s="19">
        <f t="shared" si="25"/>
        <v>1059269.1499999999</v>
      </c>
      <c r="L14" s="6">
        <f t="shared" si="2"/>
        <v>5405311.21</v>
      </c>
      <c r="N14" s="6">
        <v>1739653.45</v>
      </c>
      <c r="O14" s="8">
        <v>5405311.21</v>
      </c>
      <c r="P14" s="6">
        <v>540531.12</v>
      </c>
      <c r="Q14" s="19">
        <f t="shared" si="33"/>
        <v>1199122.33</v>
      </c>
      <c r="R14" s="6">
        <f t="shared" si="4"/>
        <v>4864780.09</v>
      </c>
      <c r="T14" s="6">
        <v>3186629.19</v>
      </c>
      <c r="U14" s="8">
        <v>4864780.09</v>
      </c>
      <c r="V14" s="6">
        <v>540531.12</v>
      </c>
      <c r="W14" s="19">
        <f t="shared" si="34"/>
        <v>2646098.0699999998</v>
      </c>
      <c r="X14" s="6">
        <f t="shared" si="6"/>
        <v>4324248.97</v>
      </c>
      <c r="Z14" s="6">
        <v>1851610.03</v>
      </c>
      <c r="AA14" s="8">
        <v>4324248.97</v>
      </c>
      <c r="AB14" s="6">
        <v>540531.12</v>
      </c>
      <c r="AC14" s="19">
        <f t="shared" si="35"/>
        <v>1311078.9100000001</v>
      </c>
      <c r="AD14" s="6">
        <f t="shared" si="7"/>
        <v>3783717.8499999996</v>
      </c>
      <c r="AF14" s="6">
        <v>1438041.41</v>
      </c>
      <c r="AG14" s="8">
        <v>3783717.85</v>
      </c>
      <c r="AH14" s="6">
        <v>540531.12</v>
      </c>
      <c r="AI14" s="19">
        <f t="shared" si="36"/>
        <v>897510.28999999992</v>
      </c>
      <c r="AJ14" s="6">
        <f t="shared" si="8"/>
        <v>3243186.73</v>
      </c>
      <c r="AL14" s="6"/>
      <c r="AM14" s="8"/>
      <c r="AN14" s="6"/>
      <c r="AO14" s="19">
        <f t="shared" si="37"/>
        <v>0</v>
      </c>
      <c r="AP14" s="6">
        <f t="shared" si="29"/>
        <v>0</v>
      </c>
      <c r="AR14" s="6"/>
      <c r="AS14" s="8"/>
      <c r="AT14" s="6"/>
      <c r="AU14" s="19">
        <f t="shared" si="38"/>
        <v>0</v>
      </c>
      <c r="AV14" s="6">
        <f t="shared" si="10"/>
        <v>0</v>
      </c>
      <c r="AX14" s="6"/>
      <c r="AY14" s="8"/>
      <c r="AZ14" s="8"/>
      <c r="BA14" s="6"/>
      <c r="BB14" s="19">
        <f t="shared" si="39"/>
        <v>0</v>
      </c>
      <c r="BC14" s="6">
        <f t="shared" si="12"/>
        <v>0</v>
      </c>
      <c r="BE14" s="6"/>
      <c r="BF14" s="8"/>
      <c r="BG14" s="6"/>
      <c r="BH14" s="19">
        <f t="shared" si="40"/>
        <v>0</v>
      </c>
      <c r="BI14" s="6">
        <f t="shared" si="14"/>
        <v>0</v>
      </c>
      <c r="BK14" s="6"/>
      <c r="BL14" s="8"/>
      <c r="BM14" s="6"/>
      <c r="BN14" s="19">
        <f t="shared" si="41"/>
        <v>0</v>
      </c>
      <c r="BO14" s="6">
        <f t="shared" si="30"/>
        <v>0</v>
      </c>
      <c r="BP14" s="83"/>
      <c r="BQ14" s="83"/>
      <c r="BR14" s="83"/>
      <c r="BS14" s="83"/>
      <c r="BT14" s="84">
        <f t="shared" si="17"/>
        <v>0</v>
      </c>
      <c r="BU14" s="83">
        <f t="shared" si="18"/>
        <v>0</v>
      </c>
      <c r="BV14" s="27"/>
      <c r="BW14" s="6"/>
      <c r="BX14" s="8"/>
      <c r="BY14" s="6"/>
      <c r="BZ14" s="19">
        <f t="shared" si="42"/>
        <v>0</v>
      </c>
      <c r="CA14" s="6">
        <f t="shared" si="31"/>
        <v>0</v>
      </c>
      <c r="CB14" s="27"/>
      <c r="CC14" s="6"/>
      <c r="CD14" s="8"/>
      <c r="CE14" s="6"/>
      <c r="CF14" s="19">
        <f t="shared" si="43"/>
        <v>0</v>
      </c>
      <c r="CG14" s="6">
        <f t="shared" si="32"/>
        <v>0</v>
      </c>
      <c r="CH14" s="27"/>
      <c r="CI14" s="51">
        <f t="shared" si="23"/>
        <v>8190766.3799999999</v>
      </c>
      <c r="CJ14" s="35"/>
      <c r="CK14" s="37">
        <f t="shared" si="24"/>
        <v>8190766.3799999999</v>
      </c>
    </row>
    <row r="15" spans="1:89">
      <c r="A15" s="3" t="s">
        <v>13</v>
      </c>
      <c r="B15" s="6">
        <v>355287.01</v>
      </c>
      <c r="C15" s="6">
        <v>4181773.63</v>
      </c>
      <c r="D15" s="6">
        <v>348481.14</v>
      </c>
      <c r="E15" s="19">
        <f t="shared" si="0"/>
        <v>6805.8699999999953</v>
      </c>
      <c r="F15" s="8">
        <f t="shared" si="1"/>
        <v>3833292.4899999998</v>
      </c>
      <c r="H15" s="6">
        <v>479001.77</v>
      </c>
      <c r="I15" s="8">
        <v>3833292.49</v>
      </c>
      <c r="J15" s="6">
        <v>348481.14</v>
      </c>
      <c r="K15" s="19">
        <f t="shared" si="25"/>
        <v>130520.63</v>
      </c>
      <c r="L15" s="6">
        <f t="shared" si="2"/>
        <v>3484811.35</v>
      </c>
      <c r="N15" s="6">
        <v>268873.07</v>
      </c>
      <c r="O15" s="8">
        <v>3484811.35</v>
      </c>
      <c r="P15" s="6">
        <v>268873.07</v>
      </c>
      <c r="Q15" s="19">
        <f t="shared" si="33"/>
        <v>0</v>
      </c>
      <c r="R15" s="6">
        <f t="shared" si="4"/>
        <v>3215938.2800000003</v>
      </c>
      <c r="T15" s="6">
        <v>268448.17</v>
      </c>
      <c r="U15" s="8">
        <v>3215938.28</v>
      </c>
      <c r="V15" s="6">
        <v>268448.17</v>
      </c>
      <c r="W15" s="19">
        <f t="shared" si="34"/>
        <v>0</v>
      </c>
      <c r="X15" s="6">
        <f t="shared" si="6"/>
        <v>2947490.11</v>
      </c>
      <c r="Z15" s="6">
        <v>322502.17</v>
      </c>
      <c r="AA15" s="8">
        <v>2947490.11</v>
      </c>
      <c r="AB15" s="6">
        <v>322502.17</v>
      </c>
      <c r="AC15" s="19">
        <f t="shared" si="35"/>
        <v>0</v>
      </c>
      <c r="AD15" s="6">
        <f t="shared" si="7"/>
        <v>2624987.94</v>
      </c>
      <c r="AF15" s="6">
        <v>239448.19</v>
      </c>
      <c r="AG15" s="8">
        <v>2624987.94</v>
      </c>
      <c r="AH15" s="6">
        <v>239448.19</v>
      </c>
      <c r="AI15" s="19">
        <f t="shared" si="36"/>
        <v>0</v>
      </c>
      <c r="AJ15" s="6">
        <f t="shared" si="8"/>
        <v>2385539.75</v>
      </c>
      <c r="AL15" s="6"/>
      <c r="AM15" s="8"/>
      <c r="AN15" s="6"/>
      <c r="AO15" s="19">
        <f t="shared" si="37"/>
        <v>0</v>
      </c>
      <c r="AP15" s="6">
        <f t="shared" si="29"/>
        <v>0</v>
      </c>
      <c r="AR15" s="6"/>
      <c r="AS15" s="8"/>
      <c r="AT15" s="6"/>
      <c r="AU15" s="19">
        <f t="shared" si="38"/>
        <v>0</v>
      </c>
      <c r="AV15" s="6">
        <f t="shared" si="10"/>
        <v>0</v>
      </c>
      <c r="AX15" s="6"/>
      <c r="AY15" s="8"/>
      <c r="AZ15" s="8"/>
      <c r="BA15" s="6"/>
      <c r="BB15" s="19">
        <f t="shared" si="39"/>
        <v>0</v>
      </c>
      <c r="BC15" s="6">
        <f t="shared" si="12"/>
        <v>0</v>
      </c>
      <c r="BE15" s="6"/>
      <c r="BF15" s="8"/>
      <c r="BG15" s="6"/>
      <c r="BH15" s="19">
        <f t="shared" si="40"/>
        <v>0</v>
      </c>
      <c r="BI15" s="6">
        <f t="shared" si="14"/>
        <v>0</v>
      </c>
      <c r="BK15" s="6"/>
      <c r="BL15" s="8"/>
      <c r="BM15" s="6"/>
      <c r="BN15" s="19">
        <f t="shared" si="41"/>
        <v>0</v>
      </c>
      <c r="BO15" s="6">
        <f t="shared" si="30"/>
        <v>0</v>
      </c>
      <c r="BP15" s="83"/>
      <c r="BQ15" s="83"/>
      <c r="BR15" s="83"/>
      <c r="BS15" s="83"/>
      <c r="BT15" s="84">
        <f t="shared" si="17"/>
        <v>0</v>
      </c>
      <c r="BU15" s="83">
        <f t="shared" si="18"/>
        <v>0</v>
      </c>
      <c r="BV15" s="27"/>
      <c r="BW15" s="6"/>
      <c r="BX15" s="8"/>
      <c r="BY15" s="6"/>
      <c r="BZ15" s="19">
        <f t="shared" si="42"/>
        <v>0</v>
      </c>
      <c r="CA15" s="6">
        <f t="shared" si="31"/>
        <v>0</v>
      </c>
      <c r="CB15" s="27"/>
      <c r="CC15" s="6"/>
      <c r="CD15" s="8"/>
      <c r="CE15" s="6"/>
      <c r="CF15" s="19">
        <f t="shared" si="43"/>
        <v>0</v>
      </c>
      <c r="CG15" s="6">
        <f t="shared" si="32"/>
        <v>0</v>
      </c>
      <c r="CH15" s="27"/>
      <c r="CI15" s="51">
        <f t="shared" si="23"/>
        <v>137326.5</v>
      </c>
      <c r="CJ15" s="35"/>
      <c r="CK15" s="37">
        <f t="shared" si="24"/>
        <v>137326.5</v>
      </c>
    </row>
    <row r="16" spans="1:89">
      <c r="A16" s="4" t="s">
        <v>14</v>
      </c>
      <c r="B16" s="6">
        <v>1206591.6599999999</v>
      </c>
      <c r="C16" s="6">
        <v>5349112.09</v>
      </c>
      <c r="D16" s="6">
        <v>445759.34</v>
      </c>
      <c r="E16" s="19">
        <f t="shared" si="0"/>
        <v>760832.31999999983</v>
      </c>
      <c r="F16" s="8">
        <f t="shared" si="1"/>
        <v>4903352.75</v>
      </c>
      <c r="H16" s="6">
        <v>985690.93</v>
      </c>
      <c r="I16" s="8">
        <v>4903352.75</v>
      </c>
      <c r="J16" s="6">
        <v>445759.34</v>
      </c>
      <c r="K16" s="19">
        <f t="shared" si="25"/>
        <v>539931.59000000008</v>
      </c>
      <c r="L16" s="6">
        <f t="shared" si="2"/>
        <v>4457593.41</v>
      </c>
      <c r="N16" s="6">
        <v>1059512.76</v>
      </c>
      <c r="O16" s="8">
        <v>4457593.41</v>
      </c>
      <c r="P16" s="6">
        <v>445759.34</v>
      </c>
      <c r="Q16" s="19">
        <f t="shared" si="33"/>
        <v>613753.41999999993</v>
      </c>
      <c r="R16" s="6">
        <f t="shared" si="4"/>
        <v>4011834.0700000003</v>
      </c>
      <c r="T16" s="6">
        <v>1163971.19</v>
      </c>
      <c r="U16" s="8">
        <v>4011834.07</v>
      </c>
      <c r="V16" s="6">
        <v>445759.34</v>
      </c>
      <c r="W16" s="19">
        <f t="shared" si="34"/>
        <v>718211.84999999986</v>
      </c>
      <c r="X16" s="6">
        <f t="shared" si="6"/>
        <v>3566074.73</v>
      </c>
      <c r="Z16" s="6">
        <v>1182290.74</v>
      </c>
      <c r="AA16" s="8">
        <v>3566074.73</v>
      </c>
      <c r="AB16" s="6">
        <v>445759.34</v>
      </c>
      <c r="AC16" s="19">
        <f t="shared" si="35"/>
        <v>736531.39999999991</v>
      </c>
      <c r="AD16" s="6">
        <f t="shared" si="7"/>
        <v>3120315.39</v>
      </c>
      <c r="AF16" s="29">
        <v>619758.11</v>
      </c>
      <c r="AG16" s="29">
        <v>3120315.39</v>
      </c>
      <c r="AH16" s="29">
        <v>445759.34</v>
      </c>
      <c r="AI16" s="30">
        <f>+AF16-AH16</f>
        <v>173998.76999999996</v>
      </c>
      <c r="AJ16" s="29">
        <f t="shared" si="8"/>
        <v>2674556.0500000003</v>
      </c>
      <c r="AK16" s="31"/>
      <c r="AL16" s="29"/>
      <c r="AM16" s="29"/>
      <c r="AN16" s="29"/>
      <c r="AO16" s="30">
        <f t="shared" si="37"/>
        <v>0</v>
      </c>
      <c r="AP16" s="29">
        <f t="shared" si="29"/>
        <v>0</v>
      </c>
      <c r="AR16" s="6"/>
      <c r="AS16" s="8"/>
      <c r="AT16" s="6"/>
      <c r="AU16" s="19">
        <f t="shared" si="38"/>
        <v>0</v>
      </c>
      <c r="AV16" s="6">
        <f t="shared" si="10"/>
        <v>0</v>
      </c>
      <c r="AX16" s="6"/>
      <c r="AY16" s="8"/>
      <c r="AZ16" s="8"/>
      <c r="BA16" s="6"/>
      <c r="BB16" s="19">
        <f t="shared" si="39"/>
        <v>0</v>
      </c>
      <c r="BC16" s="6">
        <f t="shared" si="12"/>
        <v>0</v>
      </c>
      <c r="BE16" s="6"/>
      <c r="BF16" s="8"/>
      <c r="BG16" s="6"/>
      <c r="BH16" s="19">
        <f t="shared" si="40"/>
        <v>0</v>
      </c>
      <c r="BI16" s="6">
        <f t="shared" si="14"/>
        <v>0</v>
      </c>
      <c r="BK16" s="6"/>
      <c r="BL16" s="8"/>
      <c r="BM16" s="6"/>
      <c r="BN16" s="19">
        <f t="shared" si="41"/>
        <v>0</v>
      </c>
      <c r="BO16" s="6">
        <f t="shared" si="30"/>
        <v>0</v>
      </c>
      <c r="BP16" s="83"/>
      <c r="BQ16" s="83"/>
      <c r="BR16" s="83"/>
      <c r="BS16" s="83"/>
      <c r="BT16" s="84">
        <f t="shared" si="17"/>
        <v>0</v>
      </c>
      <c r="BU16" s="83">
        <f t="shared" si="18"/>
        <v>0</v>
      </c>
      <c r="BV16" s="27"/>
      <c r="BW16" s="6"/>
      <c r="BX16" s="8"/>
      <c r="BY16" s="6"/>
      <c r="BZ16" s="19">
        <f t="shared" si="42"/>
        <v>0</v>
      </c>
      <c r="CA16" s="6">
        <f t="shared" si="31"/>
        <v>0</v>
      </c>
      <c r="CB16" s="27"/>
      <c r="CC16" s="6"/>
      <c r="CD16" s="8"/>
      <c r="CE16" s="6"/>
      <c r="CF16" s="19">
        <f t="shared" si="43"/>
        <v>0</v>
      </c>
      <c r="CG16" s="6">
        <f t="shared" si="32"/>
        <v>0</v>
      </c>
      <c r="CH16" s="27"/>
      <c r="CI16" s="51">
        <f t="shared" si="23"/>
        <v>3543259.3499999996</v>
      </c>
      <c r="CJ16" s="35"/>
      <c r="CK16" s="37">
        <f t="shared" si="24"/>
        <v>3543259.3499999996</v>
      </c>
    </row>
    <row r="17" spans="1:89">
      <c r="A17" s="4" t="s">
        <v>15</v>
      </c>
      <c r="B17" s="6">
        <v>1354919.66</v>
      </c>
      <c r="C17" s="6">
        <v>4355709.5999999996</v>
      </c>
      <c r="D17" s="6">
        <v>362975.8</v>
      </c>
      <c r="E17" s="19">
        <f t="shared" si="0"/>
        <v>991943.85999999987</v>
      </c>
      <c r="F17" s="8">
        <f t="shared" si="1"/>
        <v>3992733.8</v>
      </c>
      <c r="H17" s="6">
        <v>864397.98</v>
      </c>
      <c r="I17" s="8">
        <v>3992733.8</v>
      </c>
      <c r="J17" s="6">
        <v>362975.8</v>
      </c>
      <c r="K17" s="19">
        <f t="shared" si="25"/>
        <v>501422.18</v>
      </c>
      <c r="L17" s="6">
        <f t="shared" si="2"/>
        <v>3629758</v>
      </c>
      <c r="N17" s="6">
        <v>767797.46</v>
      </c>
      <c r="O17" s="8">
        <v>3629758</v>
      </c>
      <c r="P17" s="6">
        <v>362975.8</v>
      </c>
      <c r="Q17" s="19">
        <f t="shared" si="33"/>
        <v>404821.66</v>
      </c>
      <c r="R17" s="6">
        <f t="shared" si="4"/>
        <v>3266782.2</v>
      </c>
      <c r="T17" s="6">
        <v>714612.74</v>
      </c>
      <c r="U17" s="8">
        <v>3266782.2</v>
      </c>
      <c r="V17" s="6">
        <v>362975.8</v>
      </c>
      <c r="W17" s="19">
        <f t="shared" si="34"/>
        <v>351636.94</v>
      </c>
      <c r="X17" s="6">
        <f t="shared" si="6"/>
        <v>2903806.4000000004</v>
      </c>
      <c r="Z17" s="6">
        <v>771431.22</v>
      </c>
      <c r="AA17" s="8">
        <v>2903806.4000000004</v>
      </c>
      <c r="AB17" s="6">
        <v>362975.8</v>
      </c>
      <c r="AC17" s="19">
        <f t="shared" si="35"/>
        <v>408455.42</v>
      </c>
      <c r="AD17" s="6">
        <f t="shared" si="7"/>
        <v>2540830.6000000006</v>
      </c>
      <c r="AF17" s="6">
        <v>728167.36</v>
      </c>
      <c r="AG17" s="8">
        <v>2540830.6</v>
      </c>
      <c r="AH17" s="6">
        <v>362975.8</v>
      </c>
      <c r="AI17" s="19">
        <f t="shared" si="36"/>
        <v>365191.56</v>
      </c>
      <c r="AJ17" s="6">
        <f t="shared" si="8"/>
        <v>2177854.8000000003</v>
      </c>
      <c r="AL17" s="6"/>
      <c r="AM17" s="8"/>
      <c r="AN17" s="6"/>
      <c r="AO17" s="19">
        <f t="shared" si="37"/>
        <v>0</v>
      </c>
      <c r="AP17" s="6">
        <f t="shared" si="29"/>
        <v>0</v>
      </c>
      <c r="AR17" s="6"/>
      <c r="AS17" s="8"/>
      <c r="AT17" s="6"/>
      <c r="AU17" s="19">
        <f t="shared" si="38"/>
        <v>0</v>
      </c>
      <c r="AV17" s="32">
        <f t="shared" si="10"/>
        <v>0</v>
      </c>
      <c r="AX17" s="6"/>
      <c r="AY17" s="8"/>
      <c r="AZ17" s="8"/>
      <c r="BA17" s="6"/>
      <c r="BB17" s="19">
        <f t="shared" si="39"/>
        <v>0</v>
      </c>
      <c r="BC17" s="6">
        <f t="shared" si="12"/>
        <v>0</v>
      </c>
      <c r="BE17" s="6"/>
      <c r="BF17" s="8"/>
      <c r="BG17" s="6"/>
      <c r="BH17" s="19">
        <f t="shared" si="40"/>
        <v>0</v>
      </c>
      <c r="BI17" s="6">
        <f t="shared" si="14"/>
        <v>0</v>
      </c>
      <c r="BK17" s="6"/>
      <c r="BL17" s="8"/>
      <c r="BM17" s="6"/>
      <c r="BN17" s="19">
        <f t="shared" si="41"/>
        <v>0</v>
      </c>
      <c r="BO17" s="6">
        <f t="shared" si="30"/>
        <v>0</v>
      </c>
      <c r="BP17" s="83"/>
      <c r="BQ17" s="83"/>
      <c r="BR17" s="83"/>
      <c r="BS17" s="83"/>
      <c r="BT17" s="84">
        <f t="shared" si="17"/>
        <v>0</v>
      </c>
      <c r="BU17" s="83">
        <f t="shared" si="18"/>
        <v>0</v>
      </c>
      <c r="BV17" s="27"/>
      <c r="BW17" s="6"/>
      <c r="BX17" s="8"/>
      <c r="BY17" s="6"/>
      <c r="BZ17" s="19">
        <f t="shared" si="42"/>
        <v>0</v>
      </c>
      <c r="CA17" s="6">
        <f t="shared" si="31"/>
        <v>0</v>
      </c>
      <c r="CB17" s="27"/>
      <c r="CC17" s="6"/>
      <c r="CD17" s="8"/>
      <c r="CE17" s="6"/>
      <c r="CF17" s="19">
        <f t="shared" si="43"/>
        <v>0</v>
      </c>
      <c r="CG17" s="6">
        <f t="shared" si="32"/>
        <v>0</v>
      </c>
      <c r="CH17" s="27"/>
      <c r="CI17" s="51">
        <f t="shared" si="23"/>
        <v>3023471.6199999996</v>
      </c>
      <c r="CJ17" s="35"/>
      <c r="CK17" s="37">
        <f t="shared" si="24"/>
        <v>3023471.6199999996</v>
      </c>
    </row>
    <row r="18" spans="1:89">
      <c r="A18" s="3" t="s">
        <v>16</v>
      </c>
      <c r="B18" s="6">
        <v>318127.2</v>
      </c>
      <c r="C18" s="6">
        <v>5918858.2000000002</v>
      </c>
      <c r="D18" s="6">
        <v>318127.2</v>
      </c>
      <c r="E18" s="19">
        <f t="shared" si="0"/>
        <v>0</v>
      </c>
      <c r="F18" s="8">
        <f t="shared" si="1"/>
        <v>5600731</v>
      </c>
      <c r="H18" s="6">
        <v>341968.46</v>
      </c>
      <c r="I18" s="8">
        <v>5600731</v>
      </c>
      <c r="J18" s="6">
        <v>341968.46</v>
      </c>
      <c r="K18" s="19">
        <f t="shared" si="25"/>
        <v>0</v>
      </c>
      <c r="L18" s="6">
        <f t="shared" si="2"/>
        <v>5258762.54</v>
      </c>
      <c r="N18" s="6">
        <v>501465.07</v>
      </c>
      <c r="O18" s="8">
        <v>5258762.54</v>
      </c>
      <c r="P18" s="6">
        <v>501465.07</v>
      </c>
      <c r="Q18" s="19">
        <f t="shared" si="33"/>
        <v>0</v>
      </c>
      <c r="R18" s="6">
        <f t="shared" si="4"/>
        <v>4757297.47</v>
      </c>
      <c r="T18" s="6">
        <v>153764.9</v>
      </c>
      <c r="U18" s="8">
        <v>4757297.47</v>
      </c>
      <c r="V18" s="6">
        <v>153764.9</v>
      </c>
      <c r="W18" s="19">
        <f t="shared" si="34"/>
        <v>0</v>
      </c>
      <c r="X18" s="6">
        <f t="shared" si="6"/>
        <v>4603532.5699999994</v>
      </c>
      <c r="Z18" s="6">
        <v>575618.63</v>
      </c>
      <c r="AA18" s="8">
        <v>4603532.5699999994</v>
      </c>
      <c r="AB18" s="6">
        <v>575441.56999999995</v>
      </c>
      <c r="AC18" s="19">
        <f t="shared" si="35"/>
        <v>177.06000000005588</v>
      </c>
      <c r="AD18" s="6">
        <f t="shared" si="7"/>
        <v>4028090.9999999995</v>
      </c>
      <c r="AF18" s="6">
        <v>371951.84</v>
      </c>
      <c r="AG18" s="8">
        <v>4028091</v>
      </c>
      <c r="AH18" s="6">
        <v>371951.84</v>
      </c>
      <c r="AI18" s="19">
        <f t="shared" si="36"/>
        <v>0</v>
      </c>
      <c r="AJ18" s="6">
        <f t="shared" si="8"/>
        <v>3656139.16</v>
      </c>
      <c r="AL18" s="6"/>
      <c r="AM18" s="8"/>
      <c r="AN18" s="6"/>
      <c r="AO18" s="19">
        <f t="shared" si="37"/>
        <v>0</v>
      </c>
      <c r="AP18" s="6">
        <f t="shared" si="29"/>
        <v>0</v>
      </c>
      <c r="AR18" s="6"/>
      <c r="AS18" s="8"/>
      <c r="AT18" s="6"/>
      <c r="AU18" s="19">
        <f t="shared" si="38"/>
        <v>0</v>
      </c>
      <c r="AV18" s="6">
        <f t="shared" si="10"/>
        <v>0</v>
      </c>
      <c r="AX18" s="6"/>
      <c r="AY18" s="8"/>
      <c r="AZ18" s="8"/>
      <c r="BA18" s="6"/>
      <c r="BB18" s="19">
        <f t="shared" si="39"/>
        <v>0</v>
      </c>
      <c r="BC18" s="6">
        <f t="shared" si="12"/>
        <v>0</v>
      </c>
      <c r="BE18" s="6"/>
      <c r="BF18" s="8"/>
      <c r="BG18" s="6"/>
      <c r="BH18" s="19">
        <f t="shared" si="40"/>
        <v>0</v>
      </c>
      <c r="BI18" s="6">
        <f t="shared" si="14"/>
        <v>0</v>
      </c>
      <c r="BK18" s="6"/>
      <c r="BL18" s="8"/>
      <c r="BM18" s="6"/>
      <c r="BN18" s="19">
        <f t="shared" si="41"/>
        <v>0</v>
      </c>
      <c r="BO18" s="6">
        <f t="shared" si="30"/>
        <v>0</v>
      </c>
      <c r="BP18" s="83"/>
      <c r="BQ18" s="83"/>
      <c r="BR18" s="83"/>
      <c r="BS18" s="83"/>
      <c r="BT18" s="84">
        <f t="shared" si="17"/>
        <v>0</v>
      </c>
      <c r="BU18" s="83">
        <f t="shared" si="18"/>
        <v>0</v>
      </c>
      <c r="BV18" s="27"/>
      <c r="BW18" s="6"/>
      <c r="BX18" s="8"/>
      <c r="BY18" s="6"/>
      <c r="BZ18" s="19">
        <f t="shared" si="42"/>
        <v>0</v>
      </c>
      <c r="CA18" s="6">
        <f t="shared" si="31"/>
        <v>0</v>
      </c>
      <c r="CB18" s="27"/>
      <c r="CC18" s="6"/>
      <c r="CD18" s="8"/>
      <c r="CE18" s="6"/>
      <c r="CF18" s="19">
        <f t="shared" si="43"/>
        <v>0</v>
      </c>
      <c r="CG18" s="6">
        <f t="shared" si="32"/>
        <v>0</v>
      </c>
      <c r="CH18" s="27"/>
      <c r="CI18" s="51">
        <f t="shared" si="23"/>
        <v>177.06000000005588</v>
      </c>
      <c r="CJ18" s="35"/>
      <c r="CK18" s="37">
        <f t="shared" si="24"/>
        <v>177.06000000005588</v>
      </c>
    </row>
    <row r="19" spans="1:89" s="11" customFormat="1">
      <c r="B19" s="12">
        <f>SUM(B3:B18)</f>
        <v>68401768.559999987</v>
      </c>
      <c r="C19" s="12">
        <f>SUM(C3:C18)</f>
        <v>326100460.09999996</v>
      </c>
      <c r="D19" s="12">
        <f>SUM(D3:D18)</f>
        <v>26743046.66</v>
      </c>
      <c r="E19" s="20">
        <f>SUM(E3:E18)</f>
        <v>41658721.899999999</v>
      </c>
      <c r="F19" s="13">
        <f>SUM(F3:F18)</f>
        <v>299357413.44</v>
      </c>
      <c r="H19" s="14">
        <f>SUM(H3:H18)</f>
        <v>64794165.469999991</v>
      </c>
      <c r="I19" s="15">
        <f>SUM(I3:I18)</f>
        <v>299357413.44</v>
      </c>
      <c r="J19" s="14">
        <f>SUM(J3:J18)</f>
        <v>27047121.420000002</v>
      </c>
      <c r="K19" s="20">
        <f>SUM(K3:K18)</f>
        <v>37747044.050000004</v>
      </c>
      <c r="L19" s="14">
        <f>SUM(L3:L18)</f>
        <v>272310292.01999998</v>
      </c>
      <c r="N19" s="14">
        <f>SUM(N3:N18)</f>
        <v>59558179.520000011</v>
      </c>
      <c r="O19" s="15">
        <f>SUM(O3:O18)</f>
        <v>272310292.01999998</v>
      </c>
      <c r="P19" s="14">
        <f>SUM(P3:P18)</f>
        <v>26823507.18</v>
      </c>
      <c r="Q19" s="20">
        <f>SUM(Q3:Q18)</f>
        <v>32734672.340000007</v>
      </c>
      <c r="R19" s="14">
        <f>SUM(R3:R18)</f>
        <v>245486784.84</v>
      </c>
      <c r="T19" s="14">
        <f>SUM(T3:T18)</f>
        <v>63054033.61999999</v>
      </c>
      <c r="U19" s="15">
        <f>SUM(U3:U18)</f>
        <v>245486784.84</v>
      </c>
      <c r="V19" s="14">
        <f>SUM(V3:V18)</f>
        <v>26623931.999999996</v>
      </c>
      <c r="W19" s="20">
        <f>SUM(W3:W18)</f>
        <v>36430101.619999997</v>
      </c>
      <c r="X19" s="14">
        <f>SUM(X3:X18)</f>
        <v>218862852.84</v>
      </c>
      <c r="Z19" s="14">
        <f>SUM(Z3:Z18)</f>
        <v>58060773.880000003</v>
      </c>
      <c r="AA19" s="15">
        <v>218862852.84</v>
      </c>
      <c r="AB19" s="14">
        <f>SUM(AB3:AB18)</f>
        <v>27293858.619999997</v>
      </c>
      <c r="AC19" s="20">
        <f>SUM(AC3:AC18)</f>
        <v>30766915.260000005</v>
      </c>
      <c r="AD19" s="14">
        <f>SUM(AD3:AD18)</f>
        <v>191568994.21999997</v>
      </c>
      <c r="AF19" s="14">
        <f>SUM(AF3:AF18)</f>
        <v>54393578.499999993</v>
      </c>
      <c r="AG19" s="15">
        <f>SUM(AG3:AG18)</f>
        <v>191568994.21999997</v>
      </c>
      <c r="AH19" s="14">
        <f>SUM(AH3:AH18)</f>
        <v>26929392.779999997</v>
      </c>
      <c r="AI19" s="20">
        <f>SUM(AI3:AI18)</f>
        <v>27464185.719999995</v>
      </c>
      <c r="AJ19" s="14">
        <f>SUM(AJ3:AJ18)</f>
        <v>164639601.44000003</v>
      </c>
      <c r="AL19" s="14">
        <f>SUM(AL3:AL18)</f>
        <v>0</v>
      </c>
      <c r="AM19" s="15">
        <f>SUM(AM3:AM18)</f>
        <v>0</v>
      </c>
      <c r="AN19" s="14">
        <f>SUM(AN3:AN18)</f>
        <v>0</v>
      </c>
      <c r="AO19" s="20">
        <f>SUM(AO3:AO18)</f>
        <v>0</v>
      </c>
      <c r="AP19" s="14">
        <f>SUM(AP3:AP18)</f>
        <v>0</v>
      </c>
      <c r="AR19" s="14">
        <f>SUM(AR3:AR18)</f>
        <v>0</v>
      </c>
      <c r="AS19" s="15">
        <f>SUM(AS3:AS18)</f>
        <v>0</v>
      </c>
      <c r="AT19" s="14">
        <f>SUM(AT3:AT18)</f>
        <v>0</v>
      </c>
      <c r="AU19" s="20">
        <f>SUM(AU3:AU18)</f>
        <v>0</v>
      </c>
      <c r="AV19" s="14">
        <f>SUM(AV3:AV18)</f>
        <v>0</v>
      </c>
      <c r="AX19" s="14">
        <f t="shared" ref="AX19:BC19" si="44">SUM(AX3:AX18)</f>
        <v>0</v>
      </c>
      <c r="AY19" s="15">
        <f t="shared" si="44"/>
        <v>0</v>
      </c>
      <c r="AZ19" s="15">
        <f t="shared" si="44"/>
        <v>0</v>
      </c>
      <c r="BA19" s="14">
        <f t="shared" si="44"/>
        <v>0</v>
      </c>
      <c r="BB19" s="20">
        <f t="shared" si="44"/>
        <v>0</v>
      </c>
      <c r="BC19" s="14">
        <f t="shared" si="44"/>
        <v>0</v>
      </c>
      <c r="BE19" s="14">
        <f>SUM(BE3:BE18)</f>
        <v>0</v>
      </c>
      <c r="BF19" s="15">
        <f>SUM(BF3:BF18)</f>
        <v>0</v>
      </c>
      <c r="BG19" s="14">
        <f>SUM(BG3:BG18)</f>
        <v>0</v>
      </c>
      <c r="BH19" s="20">
        <f>SUM(BH3:BH18)</f>
        <v>0</v>
      </c>
      <c r="BI19" s="14">
        <f>SUM(BI3:BI18)</f>
        <v>0</v>
      </c>
      <c r="BK19" s="14">
        <f>SUM(BK3:BK18)</f>
        <v>0</v>
      </c>
      <c r="BL19" s="15">
        <f>SUM(BL3:BL18)</f>
        <v>0</v>
      </c>
      <c r="BM19" s="14">
        <f>SUM(BM3:BM18)</f>
        <v>0</v>
      </c>
      <c r="BN19" s="20">
        <f>SUM(BN3:BN18)</f>
        <v>0</v>
      </c>
      <c r="BO19" s="14">
        <f>SUM(BO3:BO18)</f>
        <v>0</v>
      </c>
      <c r="BP19" s="85">
        <f t="shared" ref="BP19:BU19" si="45">SUM(BP3:BP18)</f>
        <v>0</v>
      </c>
      <c r="BQ19" s="85">
        <f t="shared" si="45"/>
        <v>0</v>
      </c>
      <c r="BR19" s="85">
        <f t="shared" si="45"/>
        <v>0</v>
      </c>
      <c r="BS19" s="85">
        <f t="shared" si="45"/>
        <v>0</v>
      </c>
      <c r="BT19" s="86">
        <f t="shared" si="45"/>
        <v>0</v>
      </c>
      <c r="BU19" s="85">
        <f t="shared" si="45"/>
        <v>0</v>
      </c>
      <c r="BV19" s="25"/>
      <c r="BW19" s="14">
        <f>SUM(BW3:BW18)</f>
        <v>0</v>
      </c>
      <c r="BX19" s="15">
        <f>SUM(BX3:BX18)</f>
        <v>0</v>
      </c>
      <c r="BY19" s="14">
        <f>SUM(BY3:BY18)</f>
        <v>0</v>
      </c>
      <c r="BZ19" s="20">
        <f>SUM(BZ3:BZ18)</f>
        <v>0</v>
      </c>
      <c r="CA19" s="14">
        <f>SUM(CA3:CA18)</f>
        <v>0</v>
      </c>
      <c r="CB19" s="25"/>
      <c r="CC19" s="14">
        <f>SUM(CC3:CC18)</f>
        <v>0</v>
      </c>
      <c r="CD19" s="15">
        <f>SUM(CD3:CD18)</f>
        <v>0</v>
      </c>
      <c r="CE19" s="14">
        <f>SUM(CE3:CE18)</f>
        <v>0</v>
      </c>
      <c r="CF19" s="20">
        <f>SUM(CF3:CF18)</f>
        <v>0</v>
      </c>
      <c r="CG19" s="14">
        <f>SUM(CG3:CG18)</f>
        <v>0</v>
      </c>
      <c r="CH19" s="25"/>
      <c r="CI19" s="51">
        <f>+E19+K19+Q19+W19+AC19+AI19+AO19+AU19+BB19+BH19+BN19+BZ19+CF19</f>
        <v>206801640.89000002</v>
      </c>
      <c r="CJ19" s="36">
        <f>SUM(CJ3:CJ18)</f>
        <v>0</v>
      </c>
      <c r="CK19" s="37">
        <f t="shared" si="24"/>
        <v>206801640.89000002</v>
      </c>
    </row>
    <row r="20" spans="1:89">
      <c r="CI20" s="23"/>
    </row>
  </sheetData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FF"/>
  </sheetPr>
  <dimension ref="A1:AA21"/>
  <sheetViews>
    <sheetView zoomScale="70" zoomScaleNormal="70" workbookViewId="0">
      <pane xSplit="1" ySplit="4" topLeftCell="E11" activePane="bottomRight" state="frozen"/>
      <selection pane="topRight" activeCell="B1" sqref="B1"/>
      <selection pane="bottomLeft" activeCell="A4" sqref="A4"/>
      <selection pane="bottomRight" activeCell="Y5" sqref="Y5:Y21"/>
    </sheetView>
  </sheetViews>
  <sheetFormatPr defaultRowHeight="34.5"/>
  <cols>
    <col min="1" max="1" width="33.375" style="69" customWidth="1"/>
    <col min="2" max="2" width="18.375" style="69" customWidth="1"/>
    <col min="3" max="3" width="21.5" style="69" customWidth="1"/>
    <col min="4" max="4" width="21.875" style="70" customWidth="1"/>
    <col min="5" max="5" width="23.125" style="69" customWidth="1"/>
    <col min="6" max="8" width="21.125" style="70" customWidth="1"/>
    <col min="9" max="11" width="21.125" style="70" hidden="1" customWidth="1"/>
    <col min="12" max="12" width="21.75" style="70" hidden="1" customWidth="1"/>
    <col min="13" max="13" width="19.625" style="70" hidden="1" customWidth="1"/>
    <col min="14" max="14" width="21.5" style="69" hidden="1" customWidth="1"/>
    <col min="15" max="15" width="9" style="69"/>
    <col min="16" max="16" width="20.75" style="69" customWidth="1"/>
    <col min="17" max="17" width="20" style="69" customWidth="1"/>
    <col min="18" max="18" width="10.375" style="69" bestFit="1" customWidth="1"/>
    <col min="19" max="20" width="9" style="69"/>
    <col min="21" max="21" width="18.75" style="69" bestFit="1" customWidth="1"/>
    <col min="22" max="22" width="23.5" style="69" customWidth="1"/>
    <col min="23" max="24" width="9" style="69"/>
    <col min="25" max="25" width="17.5" style="69" customWidth="1"/>
    <col min="26" max="26" width="17.625" style="69" bestFit="1" customWidth="1"/>
    <col min="27" max="16384" width="9" style="69"/>
  </cols>
  <sheetData>
    <row r="1" spans="1:27">
      <c r="A1" s="69" t="s">
        <v>159</v>
      </c>
    </row>
    <row r="2" spans="1:27">
      <c r="B2" s="195" t="s">
        <v>63</v>
      </c>
      <c r="C2" s="196"/>
      <c r="D2" s="196"/>
      <c r="E2" s="196"/>
      <c r="F2" s="196"/>
      <c r="G2" s="196"/>
      <c r="H2" s="196"/>
      <c r="I2" s="197"/>
      <c r="J2" s="108"/>
      <c r="K2" s="97" t="s">
        <v>62</v>
      </c>
    </row>
    <row r="3" spans="1:27" s="76" customFormat="1" ht="129.75" customHeight="1">
      <c r="A3" s="141" t="s">
        <v>0</v>
      </c>
      <c r="B3" s="181" t="s">
        <v>196</v>
      </c>
      <c r="C3" s="146" t="s">
        <v>195</v>
      </c>
      <c r="D3" s="146" t="s">
        <v>197</v>
      </c>
      <c r="E3" s="146" t="s">
        <v>202</v>
      </c>
      <c r="F3" s="146" t="s">
        <v>208</v>
      </c>
      <c r="G3" s="146" t="s">
        <v>203</v>
      </c>
      <c r="H3" s="146" t="s">
        <v>204</v>
      </c>
      <c r="I3" s="142" t="s">
        <v>93</v>
      </c>
      <c r="J3" s="146" t="s">
        <v>206</v>
      </c>
      <c r="K3" s="143" t="s">
        <v>69</v>
      </c>
      <c r="L3" s="144" t="s">
        <v>62</v>
      </c>
      <c r="M3" s="145" t="s">
        <v>54</v>
      </c>
      <c r="N3" s="145" t="s">
        <v>55</v>
      </c>
      <c r="V3" s="198" t="s">
        <v>127</v>
      </c>
      <c r="Z3" s="200" t="s">
        <v>132</v>
      </c>
    </row>
    <row r="4" spans="1:27" ht="41.25" customHeight="1">
      <c r="A4" s="71"/>
      <c r="B4" s="72">
        <v>1</v>
      </c>
      <c r="C4" s="72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/>
      <c r="J4" s="140"/>
      <c r="K4" s="77"/>
      <c r="L4" s="73"/>
      <c r="M4" s="58"/>
      <c r="N4" s="57"/>
      <c r="P4" s="184" t="s">
        <v>205</v>
      </c>
      <c r="Q4" s="186" t="s">
        <v>207</v>
      </c>
      <c r="U4" s="192" t="s">
        <v>56</v>
      </c>
      <c r="V4" s="199"/>
      <c r="Y4" s="192" t="s">
        <v>57</v>
      </c>
      <c r="Z4" s="198"/>
    </row>
    <row r="5" spans="1:27">
      <c r="A5" s="41" t="s">
        <v>24</v>
      </c>
      <c r="B5" s="66"/>
      <c r="C5" s="46">
        <v>9108330.1500000004</v>
      </c>
      <c r="D5" s="67">
        <v>1871461.23</v>
      </c>
      <c r="E5" s="46">
        <v>9108330.1500000004</v>
      </c>
      <c r="F5" s="67">
        <v>1871461.23</v>
      </c>
      <c r="G5" s="56">
        <v>6011497.8899999997</v>
      </c>
      <c r="H5" s="56">
        <v>1235164.3999999999</v>
      </c>
      <c r="I5" s="56"/>
      <c r="J5" s="56"/>
      <c r="K5" s="78">
        <f>+'IP 67'!CI3</f>
        <v>110359800.72999999</v>
      </c>
      <c r="L5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139566045.78</v>
      </c>
      <c r="M5" s="59"/>
      <c r="N5" s="89"/>
      <c r="P5" s="183">
        <f>SUM(Table3[[#This Row],[จัดสรรร้อยละ 25 ของรายรับ OP งวด 1(15 ต.ค. 66)]:[จัดสรรร้อยละ 25 ของรายรับ PP งวด 3(28 มี.ค. 67)]])</f>
        <v>29206245.050000001</v>
      </c>
      <c r="Q5" s="183">
        <f>+ปรับลดค่าแรง!H4+ปรับลดค่าแรง!M4</f>
        <v>44482606.730000004</v>
      </c>
      <c r="R5" s="187">
        <f>+P5*100/Q5</f>
        <v>65.657674306894194</v>
      </c>
      <c r="U5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24228158.190000001</v>
      </c>
      <c r="V5" s="188">
        <v>37356674.590000004</v>
      </c>
      <c r="W5" s="193">
        <f>+U5*100/V5</f>
        <v>64.85630334046283</v>
      </c>
      <c r="Y5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4978086.8599999994</v>
      </c>
      <c r="Z5" s="188">
        <v>7125932.1399999997</v>
      </c>
      <c r="AA5" s="193">
        <f>+Y5*100/Z5</f>
        <v>69.858746367461194</v>
      </c>
    </row>
    <row r="6" spans="1:27">
      <c r="A6" s="41" t="s">
        <v>25</v>
      </c>
      <c r="B6" s="66"/>
      <c r="C6" s="46">
        <v>5549696.54</v>
      </c>
      <c r="D6" s="67">
        <v>1141558.43</v>
      </c>
      <c r="E6" s="46">
        <v>5549696.54</v>
      </c>
      <c r="F6" s="67">
        <v>1141558.43</v>
      </c>
      <c r="G6" s="56">
        <v>3662799.7</v>
      </c>
      <c r="H6" s="56">
        <v>753428.56</v>
      </c>
      <c r="I6" s="56"/>
      <c r="J6" s="56"/>
      <c r="K6" s="78">
        <f>+'IP 67'!CI4</f>
        <v>34138029.659999996</v>
      </c>
      <c r="L6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51936767.859999999</v>
      </c>
      <c r="M6" s="57"/>
      <c r="N6" s="89"/>
      <c r="P6" s="183">
        <f>SUM(Table3[[#This Row],[จัดสรรร้อยละ 25 ของรายรับ OP งวด 1(15 ต.ค. 66)]:[จัดสรรร้อยละ 25 ของรายรับ PP งวด 3(28 มี.ค. 67)]])</f>
        <v>17798738.199999999</v>
      </c>
      <c r="Q6" s="183">
        <f>+ปรับลดค่าแรง!H5+ปรับลดค่าแรง!M5</f>
        <v>27150812.41</v>
      </c>
      <c r="R6" s="187">
        <f t="shared" ref="R6:R21" si="0">+P6*100/Q6</f>
        <v>65.555085171022327</v>
      </c>
      <c r="U6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14762192.780000001</v>
      </c>
      <c r="V6" s="189">
        <v>22804119.140000001</v>
      </c>
      <c r="W6" s="193">
        <f t="shared" ref="W6:W21" si="1">+U6*100/V6</f>
        <v>64.73476431767142</v>
      </c>
      <c r="Y6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3036545.42</v>
      </c>
      <c r="Z6" s="189">
        <v>4346693.2699999996</v>
      </c>
      <c r="AA6" s="193">
        <f>+Y6*100/Z6</f>
        <v>69.858746209621557</v>
      </c>
    </row>
    <row r="7" spans="1:27">
      <c r="A7" s="41" t="s">
        <v>26</v>
      </c>
      <c r="B7" s="66"/>
      <c r="C7" s="46">
        <v>3775767.81</v>
      </c>
      <c r="D7" s="67">
        <v>863541.49</v>
      </c>
      <c r="E7" s="46">
        <v>3775767.81</v>
      </c>
      <c r="F7" s="67">
        <v>863541.49</v>
      </c>
      <c r="G7" s="56">
        <v>2492006.75</v>
      </c>
      <c r="H7" s="56">
        <v>569937.39</v>
      </c>
      <c r="I7" s="56"/>
      <c r="J7" s="56"/>
      <c r="K7" s="78">
        <f>+'IP 67'!CI5</f>
        <v>6341075.1000000015</v>
      </c>
      <c r="L7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18681637.840000004</v>
      </c>
      <c r="M7" s="57"/>
      <c r="N7" s="89"/>
      <c r="P7" s="183">
        <f>SUM(Table3[[#This Row],[จัดสรรร้อยละ 25 ของรายรับ OP งวด 1(15 ต.ค. 66)]:[จัดสรรร้อยละ 25 ของรายรับ PP งวด 3(28 มี.ค. 67)]])</f>
        <v>12340562.74</v>
      </c>
      <c r="Q7" s="183">
        <f>+ปรับลดค่าแรง!H6+ปรับลดค่าแรง!M6</f>
        <v>20523886.98</v>
      </c>
      <c r="R7" s="187">
        <f t="shared" si="0"/>
        <v>60.127804991450013</v>
      </c>
      <c r="U7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10043542.370000001</v>
      </c>
      <c r="V7" s="189">
        <v>17235794.23</v>
      </c>
      <c r="W7" s="193">
        <f t="shared" si="1"/>
        <v>58.271421879234168</v>
      </c>
      <c r="Y7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2297020.37</v>
      </c>
      <c r="Z7" s="189">
        <v>3288092.75</v>
      </c>
      <c r="AA7" s="193">
        <f>+Y7*100/Z7</f>
        <v>69.858746229101968</v>
      </c>
    </row>
    <row r="8" spans="1:27">
      <c r="A8" s="41" t="s">
        <v>42</v>
      </c>
      <c r="B8" s="66"/>
      <c r="C8" s="182">
        <v>2799787.43</v>
      </c>
      <c r="D8" s="67">
        <v>730431.58</v>
      </c>
      <c r="E8" s="46">
        <v>2799787.43</v>
      </c>
      <c r="F8" s="67">
        <v>730431.58</v>
      </c>
      <c r="G8" s="56">
        <v>1847859.7</v>
      </c>
      <c r="H8" s="56">
        <v>482084.84</v>
      </c>
      <c r="I8" s="56"/>
      <c r="J8" s="56"/>
      <c r="K8" s="78">
        <f>+'IP 67'!CI6</f>
        <v>4026282.54</v>
      </c>
      <c r="L8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13416665.100000001</v>
      </c>
      <c r="M8" s="57"/>
      <c r="N8" s="89"/>
      <c r="P8" s="183">
        <f>SUM(Table3[[#This Row],[จัดสรรร้อยละ 25 ของรายรับ OP งวด 1(15 ต.ค. 66)]:[จัดสรรร้อยละ 25 ของรายรับ PP งวด 3(28 มี.ค. 67)]])</f>
        <v>9390382.5600000005</v>
      </c>
      <c r="Q8" s="183">
        <f>+ปรับลดค่าแรง!H7+ปรับลดค่าแรง!M7</f>
        <v>17396742.02</v>
      </c>
      <c r="R8" s="187">
        <f t="shared" si="0"/>
        <v>53.977822681996642</v>
      </c>
      <c r="U8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7447434.5600000005</v>
      </c>
      <c r="V8" s="189">
        <v>14615489.710000001</v>
      </c>
      <c r="W8" s="193">
        <f t="shared" si="1"/>
        <v>50.95576479318666</v>
      </c>
      <c r="Y8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1942948</v>
      </c>
      <c r="Z8" s="189">
        <v>2781252.31</v>
      </c>
      <c r="AA8" s="193">
        <f t="shared" ref="AA8:AA21" si="2">+Y8*100/Z8</f>
        <v>69.858746472375955</v>
      </c>
    </row>
    <row r="9" spans="1:27">
      <c r="A9" s="41" t="s">
        <v>28</v>
      </c>
      <c r="B9" s="66"/>
      <c r="C9" s="46">
        <v>3721935.54</v>
      </c>
      <c r="D9" s="67">
        <v>884041.4</v>
      </c>
      <c r="E9" s="46">
        <v>3721935.54</v>
      </c>
      <c r="F9" s="67">
        <v>884041.4</v>
      </c>
      <c r="G9" s="56">
        <v>2456477.4500000002</v>
      </c>
      <c r="H9" s="56">
        <v>583467.32999999996</v>
      </c>
      <c r="I9" s="56"/>
      <c r="J9" s="56"/>
      <c r="K9" s="78">
        <f>+'IP 67'!CI7</f>
        <v>813870.50999999989</v>
      </c>
      <c r="L9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13065769.170000002</v>
      </c>
      <c r="M9" s="57"/>
      <c r="N9" s="89"/>
      <c r="P9" s="183">
        <f>SUM(Table3[[#This Row],[จัดสรรร้อยละ 25 ของรายรับ OP งวด 1(15 ต.ค. 66)]:[จัดสรรร้อยละ 25 ของรายรับ PP งวด 3(28 มี.ค. 67)]])</f>
        <v>12251898.660000002</v>
      </c>
      <c r="Q9" s="183">
        <f>+ปรับลดค่าแรง!H8+ปรับลดค่าแรง!M8</f>
        <v>20972607.07</v>
      </c>
      <c r="R9" s="187">
        <f t="shared" si="0"/>
        <v>58.418577237951382</v>
      </c>
      <c r="U9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9900348.5300000012</v>
      </c>
      <c r="V9" s="189">
        <v>17606457.149999999</v>
      </c>
      <c r="W9" s="193">
        <f t="shared" si="1"/>
        <v>56.231349928341501</v>
      </c>
      <c r="Y9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2351550.13</v>
      </c>
      <c r="Z9" s="189">
        <v>3366149.92</v>
      </c>
      <c r="AA9" s="193">
        <f t="shared" si="2"/>
        <v>69.858746220073286</v>
      </c>
    </row>
    <row r="10" spans="1:27">
      <c r="A10" s="41" t="s">
        <v>29</v>
      </c>
      <c r="B10" s="66"/>
      <c r="C10" s="46">
        <v>2333249.48</v>
      </c>
      <c r="D10" s="67">
        <v>579270.56000000006</v>
      </c>
      <c r="E10" s="46">
        <v>2333249.48</v>
      </c>
      <c r="F10" s="67">
        <v>579270.56000000006</v>
      </c>
      <c r="G10" s="56">
        <v>1539944.66</v>
      </c>
      <c r="H10" s="56">
        <v>382318.56</v>
      </c>
      <c r="I10" s="56"/>
      <c r="J10" s="56"/>
      <c r="K10" s="78">
        <f>+'IP 67'!CI8</f>
        <v>610936.93000000017</v>
      </c>
      <c r="L10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8358240.2300000004</v>
      </c>
      <c r="M10" s="57"/>
      <c r="N10" s="89"/>
      <c r="P10" s="183">
        <f>SUM(Table3[[#This Row],[จัดสรรร้อยละ 25 ของรายรับ OP งวด 1(15 ต.ค. 66)]:[จัดสรรร้อยละ 25 ของรายรับ PP งวด 3(28 มี.ค. 67)]])</f>
        <v>7747303.2999999998</v>
      </c>
      <c r="Q10" s="183">
        <f>+ปรับลดค่าแรง!H9+ปรับลดค่าแรง!M9</f>
        <v>13725884.9</v>
      </c>
      <c r="R10" s="187">
        <f t="shared" si="0"/>
        <v>56.443015196783414</v>
      </c>
      <c r="U10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6206443.6200000001</v>
      </c>
      <c r="V10" s="189">
        <v>11520205.92</v>
      </c>
      <c r="W10" s="193">
        <f t="shared" si="1"/>
        <v>53.874415640653758</v>
      </c>
      <c r="Y10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1540859.6800000002</v>
      </c>
      <c r="Z10" s="189">
        <v>2205678.98</v>
      </c>
      <c r="AA10" s="193">
        <f t="shared" si="2"/>
        <v>69.858746171666397</v>
      </c>
    </row>
    <row r="11" spans="1:27">
      <c r="A11" s="41" t="s">
        <v>30</v>
      </c>
      <c r="B11" s="66"/>
      <c r="C11" s="46">
        <v>6946591.9699999997</v>
      </c>
      <c r="D11" s="67">
        <v>1552140.71</v>
      </c>
      <c r="E11" s="46">
        <v>6946591.9699999997</v>
      </c>
      <c r="F11" s="67">
        <v>1552140.71</v>
      </c>
      <c r="G11" s="56">
        <v>4584750.6900000004</v>
      </c>
      <c r="H11" s="56">
        <v>1024412.87</v>
      </c>
      <c r="I11" s="56"/>
      <c r="J11" s="56"/>
      <c r="K11" s="78">
        <f>+'IP 67'!CI9</f>
        <v>22582304.360000003</v>
      </c>
      <c r="L11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45188933.280000001</v>
      </c>
      <c r="M11" s="57"/>
      <c r="N11" s="89"/>
      <c r="P11" s="183">
        <f>SUM(Table3[[#This Row],[จัดสรรร้อยละ 25 ของรายรับ OP งวด 1(15 ต.ค. 66)]:[จัดสรรร้อยละ 25 ของรายรับ PP งวด 3(28 มี.ค. 67)]])</f>
        <v>22606628.920000002</v>
      </c>
      <c r="Q11" s="183">
        <f>+ปรับลดค่าแรง!H10+ปรับลดค่าแรง!M10</f>
        <v>36961492.530000001</v>
      </c>
      <c r="R11" s="187">
        <f t="shared" si="0"/>
        <v>61.162651647931163</v>
      </c>
      <c r="U11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18477934.629999999</v>
      </c>
      <c r="V11" s="189">
        <v>31051431.859999999</v>
      </c>
      <c r="W11" s="193">
        <f t="shared" si="1"/>
        <v>59.507512289000125</v>
      </c>
      <c r="Y11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4128694.29</v>
      </c>
      <c r="Z11" s="189">
        <v>5910060.6699999999</v>
      </c>
      <c r="AA11" s="193">
        <f t="shared" si="2"/>
        <v>69.858746306237165</v>
      </c>
    </row>
    <row r="12" spans="1:27">
      <c r="A12" s="41" t="s">
        <v>31</v>
      </c>
      <c r="B12" s="66"/>
      <c r="C12" s="46">
        <v>3828129.49</v>
      </c>
      <c r="D12" s="67">
        <v>880945.4</v>
      </c>
      <c r="E12" s="46">
        <v>3828129.49</v>
      </c>
      <c r="F12" s="67">
        <v>880945.4</v>
      </c>
      <c r="G12" s="56">
        <v>2526565.46</v>
      </c>
      <c r="H12" s="56">
        <v>581423.96</v>
      </c>
      <c r="I12" s="56"/>
      <c r="J12" s="56"/>
      <c r="K12" s="78">
        <f>+'IP 67'!CI10</f>
        <v>3360972.16</v>
      </c>
      <c r="L12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15887111.360000003</v>
      </c>
      <c r="M12" s="57"/>
      <c r="N12" s="89"/>
      <c r="P12" s="183">
        <f>SUM(Table3[[#This Row],[จัดสรรร้อยละ 25 ของรายรับ OP งวด 1(15 ต.ค. 66)]:[จัดสรรร้อยละ 25 ของรายรับ PP งวด 3(28 มี.ค. 67)]])</f>
        <v>12526139.200000003</v>
      </c>
      <c r="Q12" s="183">
        <f>+ปรับลดค่าแรง!H11+ปรับลดค่าแรง!M11</f>
        <v>20923590.259999998</v>
      </c>
      <c r="R12" s="187">
        <f t="shared" si="0"/>
        <v>59.866108274670466</v>
      </c>
      <c r="U12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10182824.440000001</v>
      </c>
      <c r="V12" s="189">
        <v>17569228.949999999</v>
      </c>
      <c r="W12" s="193">
        <f t="shared" si="1"/>
        <v>57.95828871590863</v>
      </c>
      <c r="Y12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2343314.7599999998</v>
      </c>
      <c r="Z12" s="189">
        <v>3354361.31</v>
      </c>
      <c r="AA12" s="193">
        <f t="shared" si="2"/>
        <v>69.858746373389323</v>
      </c>
    </row>
    <row r="13" spans="1:27">
      <c r="A13" s="41" t="s">
        <v>32</v>
      </c>
      <c r="B13" s="66"/>
      <c r="C13" s="46">
        <v>3889152.76</v>
      </c>
      <c r="D13" s="67">
        <v>897213.73</v>
      </c>
      <c r="E13" s="46">
        <v>3889152.76</v>
      </c>
      <c r="F13" s="67">
        <v>897213.73</v>
      </c>
      <c r="G13" s="56">
        <v>2566840.81</v>
      </c>
      <c r="H13" s="56">
        <v>592161.05000000005</v>
      </c>
      <c r="I13" s="56"/>
      <c r="J13" s="56"/>
      <c r="K13" s="78">
        <f>+'IP 67'!CI11</f>
        <v>2878280.89</v>
      </c>
      <c r="L13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15610015.730000002</v>
      </c>
      <c r="M13" s="57"/>
      <c r="N13" s="89"/>
      <c r="P13" s="183">
        <f>SUM(Table3[[#This Row],[จัดสรรร้อยละ 25 ของรายรับ OP งวด 1(15 ต.ค. 66)]:[จัดสรรร้อยละ 25 ของรายรับ PP งวด 3(28 มี.ค. 67)]])</f>
        <v>12731734.840000002</v>
      </c>
      <c r="Q13" s="183">
        <f>+ปรับลดค่าแรง!H12+ปรับลดค่าแรง!M12</f>
        <v>21352080.969999999</v>
      </c>
      <c r="R13" s="187">
        <f t="shared" si="0"/>
        <v>59.627606592014544</v>
      </c>
      <c r="U13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10345146.33</v>
      </c>
      <c r="V13" s="189">
        <v>17935775.02</v>
      </c>
      <c r="W13" s="193">
        <f t="shared" si="1"/>
        <v>57.678836395217004</v>
      </c>
      <c r="Y13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2386588.5099999998</v>
      </c>
      <c r="Z13" s="189">
        <v>3416305.95</v>
      </c>
      <c r="AA13" s="193">
        <f t="shared" si="2"/>
        <v>69.858746404138643</v>
      </c>
    </row>
    <row r="14" spans="1:27">
      <c r="A14" s="41" t="s">
        <v>33</v>
      </c>
      <c r="B14" s="66"/>
      <c r="C14" s="46">
        <v>3273392.67</v>
      </c>
      <c r="D14" s="67">
        <v>761072.5</v>
      </c>
      <c r="E14" s="46">
        <v>3273392.67</v>
      </c>
      <c r="F14" s="67">
        <v>761072.5</v>
      </c>
      <c r="G14" s="56">
        <v>2160439.15</v>
      </c>
      <c r="H14" s="56">
        <v>502307.85</v>
      </c>
      <c r="I14" s="56"/>
      <c r="J14" s="56"/>
      <c r="K14" s="78">
        <f>+'IP 67'!CI12</f>
        <v>3854458.2800000003</v>
      </c>
      <c r="L14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14586135.620000001</v>
      </c>
      <c r="M14" s="57"/>
      <c r="N14" s="89"/>
      <c r="P14" s="183">
        <f>SUM(Table3[[#This Row],[จัดสรรร้อยละ 25 ของรายรับ OP งวด 1(15 ต.ค. 66)]:[จัดสรรร้อยละ 25 ของรายรับ PP งวด 3(28 มี.ค. 67)]])</f>
        <v>10731677.34</v>
      </c>
      <c r="Q14" s="183">
        <f>+ปรับลดค่าแรง!H13+ปรับลดค่าแรง!M13</f>
        <v>18117709.91</v>
      </c>
      <c r="R14" s="187">
        <f t="shared" si="0"/>
        <v>59.233078536469399</v>
      </c>
      <c r="U14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8707224.4900000002</v>
      </c>
      <c r="V14" s="189">
        <v>15219786.66</v>
      </c>
      <c r="W14" s="193">
        <f t="shared" si="1"/>
        <v>57.209898433622328</v>
      </c>
      <c r="Y14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2024452.85</v>
      </c>
      <c r="Z14" s="189">
        <v>2897923.25</v>
      </c>
      <c r="AA14" s="193">
        <f t="shared" si="2"/>
        <v>69.858746259066734</v>
      </c>
    </row>
    <row r="15" spans="1:27">
      <c r="A15" s="41" t="s">
        <v>34</v>
      </c>
      <c r="B15" s="66"/>
      <c r="C15" s="46">
        <v>3580955.9</v>
      </c>
      <c r="D15" s="67">
        <v>831340.32</v>
      </c>
      <c r="E15" s="46">
        <v>3580955.9</v>
      </c>
      <c r="F15" s="67">
        <v>831340.32</v>
      </c>
      <c r="G15" s="56">
        <v>2363430.9</v>
      </c>
      <c r="H15" s="56">
        <v>548684.6</v>
      </c>
      <c r="I15" s="56"/>
      <c r="J15" s="56"/>
      <c r="K15" s="78">
        <f>+'IP 67'!CI13</f>
        <v>2940628.82</v>
      </c>
      <c r="L15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14677336.76</v>
      </c>
      <c r="M15" s="57"/>
      <c r="N15" s="89"/>
      <c r="P15" s="183">
        <f>SUM(Table3[[#This Row],[จัดสรรร้อยละ 25 ของรายรับ OP งวด 1(15 ต.ค. 66)]:[จัดสรรร้อยละ 25 ของรายรับ PP งวด 3(28 มี.ค. 67)]])</f>
        <v>11736707.939999999</v>
      </c>
      <c r="Q15" s="183">
        <f>+ปรับลดค่าแรง!H14+ปรับลดค่าแรง!M14</f>
        <v>19777099.469999999</v>
      </c>
      <c r="R15" s="187">
        <f t="shared" si="0"/>
        <v>59.344940636029477</v>
      </c>
      <c r="U15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9525342.6999999993</v>
      </c>
      <c r="V15" s="189">
        <v>16611618.609999999</v>
      </c>
      <c r="W15" s="193">
        <f t="shared" si="1"/>
        <v>57.341448317780753</v>
      </c>
      <c r="Y15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2211365.2399999998</v>
      </c>
      <c r="Z15" s="189">
        <v>3165480.86</v>
      </c>
      <c r="AA15" s="193">
        <f t="shared" si="2"/>
        <v>69.858746200095482</v>
      </c>
    </row>
    <row r="16" spans="1:27">
      <c r="A16" s="41" t="s">
        <v>35</v>
      </c>
      <c r="B16" s="66"/>
      <c r="C16" s="46">
        <v>6574249.9400000004</v>
      </c>
      <c r="D16" s="67">
        <v>1502573.68</v>
      </c>
      <c r="E16" s="46">
        <v>6574249.9400000004</v>
      </c>
      <c r="F16" s="67">
        <v>1502573.68</v>
      </c>
      <c r="G16" s="56">
        <v>4339004.97</v>
      </c>
      <c r="H16" s="56">
        <v>991698.62</v>
      </c>
      <c r="I16" s="56"/>
      <c r="J16" s="56"/>
      <c r="K16" s="78">
        <f>+'IP 67'!CI14</f>
        <v>8190766.3799999999</v>
      </c>
      <c r="L16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29675117.210000001</v>
      </c>
      <c r="M16" s="57"/>
      <c r="N16" s="89"/>
      <c r="P16" s="183">
        <f>SUM(Table3[[#This Row],[จัดสรรร้อยละ 25 ของรายรับ OP งวด 1(15 ต.ค. 66)]:[จัดสรรร้อยละ 25 ของรายรับ PP งวด 3(28 มี.ค. 67)]])</f>
        <v>21484350.830000002</v>
      </c>
      <c r="Q16" s="183">
        <f>+ปรับลดค่าแรง!H15+ปรับลดค่าแรง!M15</f>
        <v>35763302.850000001</v>
      </c>
      <c r="R16" s="187">
        <f t="shared" si="0"/>
        <v>60.073732339852945</v>
      </c>
      <c r="U16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17487504.850000001</v>
      </c>
      <c r="V16" s="189">
        <v>30041977.77</v>
      </c>
      <c r="W16" s="193">
        <f t="shared" si="1"/>
        <v>58.210231642815046</v>
      </c>
      <c r="Y16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3996845.98</v>
      </c>
      <c r="Z16" s="189">
        <v>5721325.0800000001</v>
      </c>
      <c r="AA16" s="193">
        <f t="shared" si="2"/>
        <v>69.858746428720664</v>
      </c>
    </row>
    <row r="17" spans="1:27">
      <c r="A17" s="41" t="s">
        <v>36</v>
      </c>
      <c r="B17" s="66"/>
      <c r="C17" s="46">
        <v>1968019.96</v>
      </c>
      <c r="D17" s="67">
        <v>461291.3</v>
      </c>
      <c r="E17" s="46">
        <v>1968019.96</v>
      </c>
      <c r="F17" s="67">
        <v>461291.3</v>
      </c>
      <c r="G17" s="56">
        <v>1298893.18</v>
      </c>
      <c r="H17" s="56">
        <v>304452.26</v>
      </c>
      <c r="I17" s="56"/>
      <c r="J17" s="56"/>
      <c r="K17" s="78">
        <f>+'IP 67'!CI15</f>
        <v>137326.5</v>
      </c>
      <c r="L17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6599294.459999999</v>
      </c>
      <c r="M17" s="57"/>
      <c r="N17" s="89"/>
      <c r="P17" s="183">
        <f>SUM(Table3[[#This Row],[จัดสรรร้อยละ 25 ของรายรับ OP งวด 1(15 ต.ค. 66)]:[จัดสรรร้อยละ 25 ของรายรับ PP งวด 3(28 มี.ค. 67)]])</f>
        <v>6461967.959999999</v>
      </c>
      <c r="Q17" s="183">
        <f>+ปรับลดค่าแรง!H16+ปรับลดค่าแรง!M16</f>
        <v>10943086.16</v>
      </c>
      <c r="R17" s="187">
        <f t="shared" si="0"/>
        <v>59.050690687424861</v>
      </c>
      <c r="U17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5234933.0999999996</v>
      </c>
      <c r="V17" s="189">
        <v>9186634.8499999996</v>
      </c>
      <c r="W17" s="193">
        <f t="shared" si="1"/>
        <v>56.984229649663277</v>
      </c>
      <c r="Y17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1227034.8599999999</v>
      </c>
      <c r="Z17" s="189">
        <v>1756451.31</v>
      </c>
      <c r="AA17" s="193">
        <f t="shared" si="2"/>
        <v>69.858746041756191</v>
      </c>
    </row>
    <row r="18" spans="1:27">
      <c r="A18" s="41" t="s">
        <v>37</v>
      </c>
      <c r="B18" s="66"/>
      <c r="C18" s="46">
        <v>4097845.6</v>
      </c>
      <c r="D18" s="67">
        <v>969817.57</v>
      </c>
      <c r="E18" s="46">
        <v>4097845.6</v>
      </c>
      <c r="F18" s="67">
        <v>969817.57</v>
      </c>
      <c r="G18" s="56">
        <v>2704578.1</v>
      </c>
      <c r="H18" s="56">
        <v>640079.59</v>
      </c>
      <c r="I18" s="56"/>
      <c r="J18" s="56"/>
      <c r="K18" s="78">
        <f>+'IP 67'!CI16</f>
        <v>3543259.3499999996</v>
      </c>
      <c r="L18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17023243.379999999</v>
      </c>
      <c r="M18" s="57"/>
      <c r="N18" s="89"/>
      <c r="P18" s="183">
        <f>SUM(Table3[[#This Row],[จัดสรรร้อยละ 25 ของรายรับ OP งวด 1(15 ต.ค. 66)]:[จัดสรรร้อยละ 25 ของรายรับ PP งวด 3(28 มี.ค. 67)]])</f>
        <v>13479984.029999999</v>
      </c>
      <c r="Q18" s="183">
        <f>+ปรับลดค่าแรง!H17+ปรับลดค่าแรง!M17</f>
        <v>23103976.82</v>
      </c>
      <c r="R18" s="187">
        <f t="shared" si="0"/>
        <v>58.344864760819128</v>
      </c>
      <c r="U18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10900269.300000001</v>
      </c>
      <c r="V18" s="189">
        <v>19411218.41</v>
      </c>
      <c r="W18" s="193">
        <f t="shared" si="1"/>
        <v>56.154482782928</v>
      </c>
      <c r="Y18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2579714.73</v>
      </c>
      <c r="Z18" s="189">
        <v>3692758.41</v>
      </c>
      <c r="AA18" s="193">
        <f t="shared" si="2"/>
        <v>69.858746323997948</v>
      </c>
    </row>
    <row r="19" spans="1:27">
      <c r="A19" s="41" t="s">
        <v>38</v>
      </c>
      <c r="B19" s="66"/>
      <c r="C19" s="46">
        <v>2423515.94</v>
      </c>
      <c r="D19" s="67">
        <v>537522.37</v>
      </c>
      <c r="E19" s="46">
        <v>2423515.94</v>
      </c>
      <c r="F19" s="67">
        <v>537522.37</v>
      </c>
      <c r="G19" s="56">
        <v>1599520.51</v>
      </c>
      <c r="H19" s="56">
        <v>354764.76</v>
      </c>
      <c r="I19" s="56"/>
      <c r="J19" s="56"/>
      <c r="K19" s="78">
        <f>+'IP 67'!CI17</f>
        <v>3023471.6199999996</v>
      </c>
      <c r="L19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10899833.51</v>
      </c>
      <c r="M19" s="57"/>
      <c r="N19" s="89"/>
      <c r="P19" s="183">
        <f>SUM(Table3[[#This Row],[จัดสรรร้อยละ 25 ของรายรับ OP งวด 1(15 ต.ค. 66)]:[จัดสรรร้อยละ 25 ของรายรับ PP งวด 3(28 มี.ค. 67)]])</f>
        <v>7876361.8899999997</v>
      </c>
      <c r="Q19" s="183">
        <f>+ปรับลดค่าแรง!H18+ปรับลดค่าแรง!M18</f>
        <v>12744851.84</v>
      </c>
      <c r="R19" s="187">
        <f t="shared" si="0"/>
        <v>61.800340944567623</v>
      </c>
      <c r="U19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6446552.3899999997</v>
      </c>
      <c r="V19" s="189">
        <v>10698136.75</v>
      </c>
      <c r="W19" s="193">
        <f t="shared" si="1"/>
        <v>60.258646347925961</v>
      </c>
      <c r="Y19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1429809.5</v>
      </c>
      <c r="Z19" s="189">
        <v>2046715.09</v>
      </c>
      <c r="AA19" s="193">
        <f t="shared" si="2"/>
        <v>69.858746192172745</v>
      </c>
    </row>
    <row r="20" spans="1:27" ht="38.25" customHeight="1">
      <c r="A20" s="41" t="s">
        <v>39</v>
      </c>
      <c r="B20" s="66"/>
      <c r="C20" s="46">
        <v>1866128.24</v>
      </c>
      <c r="D20" s="67">
        <v>408845.81</v>
      </c>
      <c r="E20" s="46">
        <v>1866128.24</v>
      </c>
      <c r="F20" s="67">
        <v>408845.81</v>
      </c>
      <c r="G20" s="56">
        <v>1231644.6299999999</v>
      </c>
      <c r="H20" s="56">
        <v>269838.24</v>
      </c>
      <c r="I20" s="56"/>
      <c r="J20" s="56"/>
      <c r="K20" s="78">
        <f>+'IP 67'!CI18</f>
        <v>177.06000000005588</v>
      </c>
      <c r="L20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6051608.0299999993</v>
      </c>
      <c r="M20" s="57"/>
      <c r="N20" s="89"/>
      <c r="P20" s="183">
        <f>SUM(Table3[[#This Row],[จัดสรรร้อยละ 25 ของรายรับ OP งวด 1(15 ต.ค. 66)]:[จัดสรรร้อยละ 25 ของรายรับ PP งวด 3(28 มี.ค. 67)]])</f>
        <v>6051430.9699999997</v>
      </c>
      <c r="Q20" s="183">
        <f>+ปรับลดค่าแรง!H19+ปรับลดค่าแรง!M19</f>
        <v>9639203.4299999997</v>
      </c>
      <c r="R20" s="187">
        <f t="shared" si="0"/>
        <v>62.779367755287637</v>
      </c>
      <c r="U20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4963901.1099999994</v>
      </c>
      <c r="V20" s="190">
        <v>8082447.9500000002</v>
      </c>
      <c r="W20" s="193">
        <f t="shared" si="1"/>
        <v>61.415812891192196</v>
      </c>
      <c r="Y20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1087529.8599999999</v>
      </c>
      <c r="Z20" s="189">
        <v>1556755.48</v>
      </c>
      <c r="AA20" s="193">
        <f t="shared" si="2"/>
        <v>69.858746217485603</v>
      </c>
    </row>
    <row r="21" spans="1:27" ht="33.75" customHeight="1">
      <c r="A21" s="75" t="s">
        <v>40</v>
      </c>
      <c r="B21" s="68">
        <f>SUBTOTAL(109,B5:B20)</f>
        <v>0</v>
      </c>
      <c r="C21" s="68">
        <f t="shared" ref="C21:K21" si="3">SUBTOTAL(109,C5:C20)</f>
        <v>65736749.420000002</v>
      </c>
      <c r="D21" s="68">
        <f t="shared" si="3"/>
        <v>14873068.080000002</v>
      </c>
      <c r="E21" s="68">
        <f t="shared" si="3"/>
        <v>65736749.420000002</v>
      </c>
      <c r="F21" s="68">
        <f>SUBTOTAL(109,F5:F20)</f>
        <v>14873068.080000002</v>
      </c>
      <c r="G21" s="68">
        <f>SUBTOTAL(109,G5:G20)</f>
        <v>43386254.549999997</v>
      </c>
      <c r="H21" s="68">
        <f>SUBTOTAL(109,H5:H20)</f>
        <v>9816224.879999999</v>
      </c>
      <c r="I21" s="90">
        <f t="shared" si="3"/>
        <v>0</v>
      </c>
      <c r="J21" s="68">
        <f t="shared" si="3"/>
        <v>0</v>
      </c>
      <c r="K21" s="68">
        <f t="shared" si="3"/>
        <v>206801640.88999996</v>
      </c>
      <c r="L21" s="74">
        <f>+Table3[[#This Row],[(1)งบบริหารจัดการระดับเขต/จังหวัด   ()]]+Table3[[#This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ส.ค..)]]</f>
        <v>421223755.31999993</v>
      </c>
      <c r="M21" s="88">
        <f t="shared" ref="M21:N21" si="4">SUBTOTAL(109,M5:M20)</f>
        <v>0</v>
      </c>
      <c r="N21" s="90">
        <f t="shared" si="4"/>
        <v>0</v>
      </c>
      <c r="P21" s="183">
        <f>SUM(Table3[[#This Row],[จัดสรรร้อยละ 25 ของรายรับ OP งวด 1(15 ต.ค. 66)]:[จัดสรรร้อยละ 25 ของรายรับ PP งวด 3(28 มี.ค. 67)]])</f>
        <v>214422114.43000001</v>
      </c>
      <c r="Q21" s="183">
        <f>+ปรับลดค่าแรง!H20+ปรับลดค่าแรง!M20</f>
        <v>353578934.35000002</v>
      </c>
      <c r="R21" s="187">
        <f t="shared" si="0"/>
        <v>60.643351059412453</v>
      </c>
      <c r="U21" s="187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174859753.38999999</v>
      </c>
      <c r="V21" s="191">
        <f t="shared" ref="V21" si="5">SUM(V5:V20)</f>
        <v>296946997.57000005</v>
      </c>
      <c r="W21" s="193">
        <f t="shared" si="1"/>
        <v>58.885846572259034</v>
      </c>
      <c r="Y21" s="194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39562361.040000007</v>
      </c>
      <c r="Z21" s="191">
        <f t="shared" ref="Z21" si="6">SUM(Z5:Z20)</f>
        <v>56631936.779999994</v>
      </c>
      <c r="AA21" s="193">
        <f t="shared" si="2"/>
        <v>69.858746300147303</v>
      </c>
    </row>
  </sheetData>
  <mergeCells count="3">
    <mergeCell ref="B2:I2"/>
    <mergeCell ref="V3:V4"/>
    <mergeCell ref="Z3:Z4"/>
  </mergeCells>
  <phoneticPr fontId="39" type="noConversion"/>
  <conditionalFormatting sqref="L5:L2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{C72A5B14-EB63-4DBD-8C9A-F9A627BD475E}</x14:id>
        </ext>
      </extLst>
    </cfRule>
  </conditionalFormatting>
  <pageMargins left="0.24" right="0.11811023622047245" top="0.74803149606299213" bottom="0.74803149606299213" header="0.31496062992125984" footer="0.31496062992125984"/>
  <pageSetup paperSize="9" scale="32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2A5B14-EB63-4DBD-8C9A-F9A627BD475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L5:L21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1"/>
  <sheetViews>
    <sheetView topLeftCell="J1" zoomScale="120" zoomScaleNormal="120" workbookViewId="0">
      <selection activeCell="S4" sqref="S4:S20"/>
    </sheetView>
  </sheetViews>
  <sheetFormatPr defaultRowHeight="12.75"/>
  <cols>
    <col min="1" max="1" width="9.125" style="113" hidden="1" customWidth="1"/>
    <col min="2" max="2" width="0" style="113" hidden="1" customWidth="1"/>
    <col min="3" max="3" width="12.625" style="113" bestFit="1" customWidth="1"/>
    <col min="4" max="4" width="5.25" style="113" bestFit="1" customWidth="1"/>
    <col min="5" max="5" width="21" style="113" customWidth="1"/>
    <col min="6" max="7" width="12.5" style="113" customWidth="1"/>
    <col min="8" max="8" width="13.125" style="113" customWidth="1"/>
    <col min="9" max="9" width="11.625" style="113" customWidth="1"/>
    <col min="10" max="10" width="13.125" style="113" customWidth="1"/>
    <col min="11" max="11" width="12.5" style="113" customWidth="1"/>
    <col min="12" max="12" width="12.125" style="113" bestFit="1" customWidth="1"/>
    <col min="13" max="13" width="11.625" style="113" bestFit="1" customWidth="1"/>
    <col min="14" max="14" width="11.625" style="113" customWidth="1"/>
    <col min="15" max="15" width="6.25" style="113" bestFit="1" customWidth="1"/>
    <col min="16" max="18" width="12.5" style="113" bestFit="1" customWidth="1"/>
    <col min="19" max="19" width="14.375" style="113" bestFit="1" customWidth="1"/>
    <col min="20" max="20" width="13.125" style="113" bestFit="1" customWidth="1"/>
    <col min="21" max="22" width="12.5" style="113" bestFit="1" customWidth="1"/>
    <col min="23" max="23" width="11.625" style="113" bestFit="1" customWidth="1"/>
    <col min="24" max="16384" width="9" style="113"/>
  </cols>
  <sheetData>
    <row r="1" spans="1:23" s="112" customFormat="1" ht="38.25">
      <c r="A1" s="205" t="s">
        <v>100</v>
      </c>
      <c r="B1" s="205" t="s">
        <v>101</v>
      </c>
      <c r="C1" s="205" t="s">
        <v>102</v>
      </c>
      <c r="D1" s="205" t="s">
        <v>103</v>
      </c>
      <c r="E1" s="205" t="s">
        <v>0</v>
      </c>
      <c r="F1" s="201" t="s">
        <v>104</v>
      </c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109" t="s">
        <v>105</v>
      </c>
      <c r="U1" s="110" t="s">
        <v>106</v>
      </c>
      <c r="V1" s="111" t="s">
        <v>107</v>
      </c>
      <c r="W1" s="109" t="s">
        <v>108</v>
      </c>
    </row>
    <row r="2" spans="1:23" s="112" customFormat="1">
      <c r="A2" s="206"/>
      <c r="B2" s="206"/>
      <c r="C2" s="206"/>
      <c r="D2" s="206"/>
      <c r="E2" s="206"/>
      <c r="F2" s="114" t="s">
        <v>109</v>
      </c>
      <c r="G2" s="114" t="s">
        <v>110</v>
      </c>
      <c r="H2" s="114" t="s">
        <v>111</v>
      </c>
      <c r="I2" s="114" t="s">
        <v>112</v>
      </c>
      <c r="J2" s="114" t="s">
        <v>113</v>
      </c>
      <c r="K2" s="114" t="s">
        <v>114</v>
      </c>
      <c r="L2" s="114" t="s">
        <v>115</v>
      </c>
      <c r="M2" s="114" t="s">
        <v>116</v>
      </c>
      <c r="N2" s="114"/>
      <c r="O2" s="114"/>
      <c r="P2" s="114" t="s">
        <v>117</v>
      </c>
      <c r="Q2" s="114" t="s">
        <v>118</v>
      </c>
      <c r="R2" s="114" t="s">
        <v>119</v>
      </c>
      <c r="S2" s="114" t="s">
        <v>120</v>
      </c>
      <c r="T2" s="114" t="s">
        <v>121</v>
      </c>
      <c r="U2" s="114" t="s">
        <v>122</v>
      </c>
      <c r="V2" s="115" t="s">
        <v>123</v>
      </c>
      <c r="W2" s="114" t="s">
        <v>124</v>
      </c>
    </row>
    <row r="3" spans="1:23" s="119" customFormat="1" ht="51">
      <c r="A3" s="207"/>
      <c r="B3" s="207"/>
      <c r="C3" s="207"/>
      <c r="D3" s="207"/>
      <c r="E3" s="207"/>
      <c r="F3" s="116" t="s">
        <v>125</v>
      </c>
      <c r="G3" s="116" t="s">
        <v>126</v>
      </c>
      <c r="H3" s="116" t="s">
        <v>127</v>
      </c>
      <c r="I3" s="116" t="s">
        <v>128</v>
      </c>
      <c r="J3" s="116" t="s">
        <v>129</v>
      </c>
      <c r="K3" s="116" t="s">
        <v>130</v>
      </c>
      <c r="L3" s="116" t="s">
        <v>131</v>
      </c>
      <c r="M3" s="116" t="s">
        <v>132</v>
      </c>
      <c r="N3" s="116" t="s">
        <v>157</v>
      </c>
      <c r="O3" s="116" t="s">
        <v>156</v>
      </c>
      <c r="P3" s="116" t="s">
        <v>133</v>
      </c>
      <c r="Q3" s="116" t="s">
        <v>134</v>
      </c>
      <c r="R3" s="116" t="s">
        <v>135</v>
      </c>
      <c r="S3" s="116" t="s">
        <v>54</v>
      </c>
      <c r="T3" s="116" t="s">
        <v>136</v>
      </c>
      <c r="U3" s="116" t="s">
        <v>137</v>
      </c>
      <c r="V3" s="117" t="s">
        <v>55</v>
      </c>
      <c r="W3" s="118" t="s">
        <v>108</v>
      </c>
    </row>
    <row r="4" spans="1:23" s="124" customFormat="1" ht="12">
      <c r="A4" s="120">
        <v>222</v>
      </c>
      <c r="B4" s="120" t="s">
        <v>138</v>
      </c>
      <c r="C4" s="121" t="s">
        <v>139</v>
      </c>
      <c r="D4" s="121" t="s">
        <v>140</v>
      </c>
      <c r="E4" s="121" t="s">
        <v>24</v>
      </c>
      <c r="F4" s="122">
        <v>134670547.31</v>
      </c>
      <c r="G4" s="122">
        <v>97313872.719999999</v>
      </c>
      <c r="H4" s="185">
        <v>37356674.590000004</v>
      </c>
      <c r="I4" s="122">
        <v>923354</v>
      </c>
      <c r="J4" s="123">
        <v>36433320.590000004</v>
      </c>
      <c r="K4" s="122">
        <v>25682650.93</v>
      </c>
      <c r="L4" s="122">
        <v>18556718.789999999</v>
      </c>
      <c r="M4" s="185">
        <v>7125932.1399999997</v>
      </c>
      <c r="N4" s="137">
        <v>7485844.9000000004</v>
      </c>
      <c r="O4" s="137">
        <f>+N4*100/M4</f>
        <v>105.05074638558094</v>
      </c>
      <c r="P4" s="122">
        <v>282958792.87</v>
      </c>
      <c r="Q4" s="122">
        <v>174531893.49000001</v>
      </c>
      <c r="R4" s="122">
        <v>108426899.38</v>
      </c>
      <c r="S4" s="122">
        <v>152909506.11000001</v>
      </c>
      <c r="T4" s="122">
        <v>450889.76</v>
      </c>
      <c r="U4" s="122">
        <v>152458616.35000002</v>
      </c>
      <c r="V4" s="122">
        <v>152909506.11000001</v>
      </c>
      <c r="W4" s="123">
        <v>8387868.7399999797</v>
      </c>
    </row>
    <row r="5" spans="1:23" s="124" customFormat="1" ht="12">
      <c r="A5" s="126">
        <v>223</v>
      </c>
      <c r="B5" s="126" t="s">
        <v>138</v>
      </c>
      <c r="C5" s="127" t="s">
        <v>139</v>
      </c>
      <c r="D5" s="127" t="s">
        <v>141</v>
      </c>
      <c r="E5" s="127" t="s">
        <v>25</v>
      </c>
      <c r="F5" s="128">
        <v>82434369.280000001</v>
      </c>
      <c r="G5" s="128">
        <v>59630250.140000001</v>
      </c>
      <c r="H5" s="128">
        <v>22804119.140000001</v>
      </c>
      <c r="I5" s="128">
        <v>605333</v>
      </c>
      <c r="J5" s="129">
        <v>22198786.140000001</v>
      </c>
      <c r="K5" s="128">
        <v>15727107.02</v>
      </c>
      <c r="L5" s="128">
        <v>11380413.75</v>
      </c>
      <c r="M5" s="128">
        <v>4346693.2699999996</v>
      </c>
      <c r="N5" s="138">
        <v>4566233.72</v>
      </c>
      <c r="O5" s="137">
        <f>+N5*100/M5</f>
        <v>105.05074631134487</v>
      </c>
      <c r="P5" s="128">
        <v>89184787.890000001</v>
      </c>
      <c r="Q5" s="128">
        <v>58902735.109999999</v>
      </c>
      <c r="R5" s="128">
        <v>30282052.780000001</v>
      </c>
      <c r="S5" s="128">
        <v>57432865.189999998</v>
      </c>
      <c r="T5" s="128">
        <v>270719.31</v>
      </c>
      <c r="U5" s="128">
        <v>57162145.879999995</v>
      </c>
      <c r="V5" s="128">
        <v>57432865.189999998</v>
      </c>
      <c r="W5" s="129">
        <v>3109782.3800000027</v>
      </c>
    </row>
    <row r="6" spans="1:23" s="124" customFormat="1" ht="12">
      <c r="A6" s="126">
        <v>224</v>
      </c>
      <c r="B6" s="126" t="s">
        <v>138</v>
      </c>
      <c r="C6" s="127" t="s">
        <v>139</v>
      </c>
      <c r="D6" s="127" t="s">
        <v>142</v>
      </c>
      <c r="E6" s="127" t="s">
        <v>26</v>
      </c>
      <c r="F6" s="128">
        <v>47144989.079999998</v>
      </c>
      <c r="G6" s="128">
        <v>29909194.850000001</v>
      </c>
      <c r="H6" s="128">
        <v>17235794.23</v>
      </c>
      <c r="I6" s="128">
        <v>2132723</v>
      </c>
      <c r="J6" s="129">
        <v>15103071.23</v>
      </c>
      <c r="K6" s="128">
        <v>8987579.8300000001</v>
      </c>
      <c r="L6" s="128">
        <v>5699487.0800000001</v>
      </c>
      <c r="M6" s="128">
        <v>3288092.75</v>
      </c>
      <c r="N6" s="138">
        <v>3454165.98</v>
      </c>
      <c r="O6" s="137">
        <f t="shared" ref="O6:O20" si="0">+N6*100/M6</f>
        <v>105.05074651559023</v>
      </c>
      <c r="P6" s="128">
        <v>13153685.539999999</v>
      </c>
      <c r="Q6" s="128">
        <v>8099041.0700000003</v>
      </c>
      <c r="R6" s="128">
        <v>5054644.47</v>
      </c>
      <c r="S6" s="128">
        <v>25578531.449999999</v>
      </c>
      <c r="T6" s="128">
        <v>160728.72</v>
      </c>
      <c r="U6" s="128">
        <v>25417802.73</v>
      </c>
      <c r="V6" s="128">
        <v>25578531.449999999</v>
      </c>
      <c r="W6" s="129">
        <v>0</v>
      </c>
    </row>
    <row r="7" spans="1:23" s="124" customFormat="1" ht="12">
      <c r="A7" s="126">
        <v>225</v>
      </c>
      <c r="B7" s="126" t="s">
        <v>138</v>
      </c>
      <c r="C7" s="127" t="s">
        <v>139</v>
      </c>
      <c r="D7" s="127" t="s">
        <v>143</v>
      </c>
      <c r="E7" s="127" t="s">
        <v>27</v>
      </c>
      <c r="F7" s="128">
        <v>39421048.969999999</v>
      </c>
      <c r="G7" s="128">
        <v>24805559.260000002</v>
      </c>
      <c r="H7" s="128">
        <v>14615489.710000001</v>
      </c>
      <c r="I7" s="128">
        <v>3416340</v>
      </c>
      <c r="J7" s="129">
        <v>11199149.710000001</v>
      </c>
      <c r="K7" s="128">
        <v>7503627.6699999999</v>
      </c>
      <c r="L7" s="128">
        <v>4722375.3600000003</v>
      </c>
      <c r="M7" s="128">
        <v>2781252.31</v>
      </c>
      <c r="N7" s="138">
        <v>2921726.32</v>
      </c>
      <c r="O7" s="137">
        <f t="shared" si="0"/>
        <v>105.05074672639103</v>
      </c>
      <c r="P7" s="128">
        <v>9192288.5099999998</v>
      </c>
      <c r="Q7" s="128">
        <v>5375061.3799999999</v>
      </c>
      <c r="R7" s="128">
        <v>3817227.13</v>
      </c>
      <c r="S7" s="128">
        <v>21213969.149999999</v>
      </c>
      <c r="T7" s="128">
        <v>143976.29999999999</v>
      </c>
      <c r="U7" s="128">
        <v>21069992.849999998</v>
      </c>
      <c r="V7" s="128">
        <v>21213969.149999999</v>
      </c>
      <c r="W7" s="129">
        <v>1116524.6900000013</v>
      </c>
    </row>
    <row r="8" spans="1:23" s="124" customFormat="1" ht="12">
      <c r="A8" s="126">
        <v>226</v>
      </c>
      <c r="B8" s="126" t="s">
        <v>138</v>
      </c>
      <c r="C8" s="127" t="s">
        <v>139</v>
      </c>
      <c r="D8" s="127" t="s">
        <v>144</v>
      </c>
      <c r="E8" s="127" t="s">
        <v>28</v>
      </c>
      <c r="F8" s="128">
        <v>43986480.5</v>
      </c>
      <c r="G8" s="128">
        <v>26380023.350000001</v>
      </c>
      <c r="H8" s="128">
        <v>17606457.149999999</v>
      </c>
      <c r="I8" s="128">
        <v>2718715</v>
      </c>
      <c r="J8" s="129">
        <v>14887742.15</v>
      </c>
      <c r="K8" s="128">
        <v>8406031.1199999992</v>
      </c>
      <c r="L8" s="128">
        <v>5039881.2</v>
      </c>
      <c r="M8" s="128">
        <v>3366149.92</v>
      </c>
      <c r="N8" s="138">
        <v>3536165.62</v>
      </c>
      <c r="O8" s="137">
        <f t="shared" si="0"/>
        <v>105.05074652171167</v>
      </c>
      <c r="P8" s="128">
        <v>12571471.960000001</v>
      </c>
      <c r="Q8" s="128">
        <v>7288860.4500000002</v>
      </c>
      <c r="R8" s="128">
        <v>5282611.51</v>
      </c>
      <c r="S8" s="128">
        <v>26255218.579999998</v>
      </c>
      <c r="T8" s="128">
        <v>132655.39000000001</v>
      </c>
      <c r="U8" s="128">
        <v>26122563.189999998</v>
      </c>
      <c r="V8" s="128">
        <v>26255218.579999998</v>
      </c>
      <c r="W8" s="129">
        <v>0</v>
      </c>
    </row>
    <row r="9" spans="1:23" s="124" customFormat="1" ht="12">
      <c r="A9" s="126">
        <v>227</v>
      </c>
      <c r="B9" s="126" t="s">
        <v>138</v>
      </c>
      <c r="C9" s="127" t="s">
        <v>139</v>
      </c>
      <c r="D9" s="127" t="s">
        <v>145</v>
      </c>
      <c r="E9" s="127" t="s">
        <v>29</v>
      </c>
      <c r="F9" s="128">
        <v>36005439.100000001</v>
      </c>
      <c r="G9" s="128">
        <v>24485233.18</v>
      </c>
      <c r="H9" s="128">
        <v>11520205.92</v>
      </c>
      <c r="I9" s="128">
        <v>2187208</v>
      </c>
      <c r="J9" s="129">
        <v>9332997.9199999999</v>
      </c>
      <c r="K9" s="128">
        <v>6888686.3200000003</v>
      </c>
      <c r="L9" s="128">
        <v>4683007.34</v>
      </c>
      <c r="M9" s="128">
        <v>2205678.98</v>
      </c>
      <c r="N9" s="138">
        <v>2317082.2400000002</v>
      </c>
      <c r="O9" s="137">
        <f t="shared" si="0"/>
        <v>105.05074677730303</v>
      </c>
      <c r="P9" s="128">
        <v>10093885.369999999</v>
      </c>
      <c r="Q9" s="128">
        <v>6744392.4800000004</v>
      </c>
      <c r="R9" s="128">
        <v>3349492.89</v>
      </c>
      <c r="S9" s="128">
        <v>17075377.789999999</v>
      </c>
      <c r="T9" s="128">
        <v>101902.14</v>
      </c>
      <c r="U9" s="128">
        <v>16973475.649999999</v>
      </c>
      <c r="V9" s="128">
        <v>17075377.789999999</v>
      </c>
      <c r="W9" s="129">
        <v>382913.13000000268</v>
      </c>
    </row>
    <row r="10" spans="1:23" s="124" customFormat="1" ht="12">
      <c r="A10" s="126">
        <v>228</v>
      </c>
      <c r="B10" s="126" t="s">
        <v>138</v>
      </c>
      <c r="C10" s="127" t="s">
        <v>139</v>
      </c>
      <c r="D10" s="127" t="s">
        <v>146</v>
      </c>
      <c r="E10" s="127" t="s">
        <v>30</v>
      </c>
      <c r="F10" s="128">
        <v>74987971.890000001</v>
      </c>
      <c r="G10" s="128">
        <v>43936540.030000001</v>
      </c>
      <c r="H10" s="128">
        <v>31051431.859999999</v>
      </c>
      <c r="I10" s="128">
        <v>3265064</v>
      </c>
      <c r="J10" s="129">
        <v>27786367.859999999</v>
      </c>
      <c r="K10" s="128">
        <v>14267267</v>
      </c>
      <c r="L10" s="128">
        <v>8357206.3300000001</v>
      </c>
      <c r="M10" s="128">
        <v>5910060.6699999999</v>
      </c>
      <c r="N10" s="138">
        <v>6208562.8399999999</v>
      </c>
      <c r="O10" s="137">
        <f t="shared" si="0"/>
        <v>105.05074628954698</v>
      </c>
      <c r="P10" s="128">
        <v>26477496.07</v>
      </c>
      <c r="Q10" s="128">
        <v>13875741.640000001</v>
      </c>
      <c r="R10" s="128">
        <v>12601754.43</v>
      </c>
      <c r="S10" s="128">
        <v>49563246.960000001</v>
      </c>
      <c r="T10" s="128">
        <v>279237.14</v>
      </c>
      <c r="U10" s="128">
        <v>49284009.82</v>
      </c>
      <c r="V10" s="128">
        <v>42618212.119999997</v>
      </c>
      <c r="W10" s="129">
        <v>3743063.8000000045</v>
      </c>
    </row>
    <row r="11" spans="1:23" s="124" customFormat="1" ht="12">
      <c r="A11" s="126">
        <v>229</v>
      </c>
      <c r="B11" s="126" t="s">
        <v>138</v>
      </c>
      <c r="C11" s="127" t="s">
        <v>139</v>
      </c>
      <c r="D11" s="127" t="s">
        <v>147</v>
      </c>
      <c r="E11" s="127" t="s">
        <v>31</v>
      </c>
      <c r="F11" s="128">
        <v>42793299.460000001</v>
      </c>
      <c r="G11" s="128">
        <v>25224070.510000002</v>
      </c>
      <c r="H11" s="128">
        <v>17569228.949999999</v>
      </c>
      <c r="I11" s="128">
        <v>2256711</v>
      </c>
      <c r="J11" s="129">
        <v>15312517.949999999</v>
      </c>
      <c r="K11" s="128">
        <v>8174050.29</v>
      </c>
      <c r="L11" s="128">
        <v>4819688.9800000004</v>
      </c>
      <c r="M11" s="128">
        <v>3354361.31</v>
      </c>
      <c r="N11" s="138">
        <v>3523781.6</v>
      </c>
      <c r="O11" s="137">
        <f t="shared" si="0"/>
        <v>105.05074660546929</v>
      </c>
      <c r="P11" s="128">
        <v>15095840.439999999</v>
      </c>
      <c r="Q11" s="128">
        <v>8637532.5099999998</v>
      </c>
      <c r="R11" s="128">
        <v>6458307.9299999997</v>
      </c>
      <c r="S11" s="128">
        <v>27381898.190000001</v>
      </c>
      <c r="T11" s="128">
        <v>132329.01</v>
      </c>
      <c r="U11" s="128">
        <v>27249569.18</v>
      </c>
      <c r="V11" s="128">
        <v>27381898.190000001</v>
      </c>
      <c r="W11" s="129">
        <v>419851.88999999687</v>
      </c>
    </row>
    <row r="12" spans="1:23" s="124" customFormat="1" ht="12">
      <c r="A12" s="126">
        <v>230</v>
      </c>
      <c r="B12" s="126" t="s">
        <v>138</v>
      </c>
      <c r="C12" s="127" t="s">
        <v>139</v>
      </c>
      <c r="D12" s="127" t="s">
        <v>148</v>
      </c>
      <c r="E12" s="127" t="s">
        <v>32</v>
      </c>
      <c r="F12" s="128">
        <v>40730764.049999997</v>
      </c>
      <c r="G12" s="128">
        <v>22794989.030000001</v>
      </c>
      <c r="H12" s="128">
        <v>17935775.02</v>
      </c>
      <c r="I12" s="128">
        <v>2379164</v>
      </c>
      <c r="J12" s="129">
        <v>15556611.02</v>
      </c>
      <c r="K12" s="128">
        <v>7757425</v>
      </c>
      <c r="L12" s="128">
        <v>4341119.05</v>
      </c>
      <c r="M12" s="128">
        <v>3416305.95</v>
      </c>
      <c r="N12" s="138">
        <v>3588854.9</v>
      </c>
      <c r="O12" s="137">
        <f t="shared" si="0"/>
        <v>105.05074640636327</v>
      </c>
      <c r="P12" s="128">
        <v>10583076.189999999</v>
      </c>
      <c r="Q12" s="128">
        <v>5776090.9199999999</v>
      </c>
      <c r="R12" s="128">
        <v>4806985.2699999996</v>
      </c>
      <c r="S12" s="128">
        <v>26159066.239999998</v>
      </c>
      <c r="T12" s="128">
        <v>144974.92000000001</v>
      </c>
      <c r="U12" s="128">
        <v>26014091.319999997</v>
      </c>
      <c r="V12" s="128">
        <v>26159066.239999998</v>
      </c>
      <c r="W12" s="129">
        <v>1376792.9600000009</v>
      </c>
    </row>
    <row r="13" spans="1:23" s="124" customFormat="1" ht="12">
      <c r="A13" s="126">
        <v>231</v>
      </c>
      <c r="B13" s="126" t="s">
        <v>138</v>
      </c>
      <c r="C13" s="127" t="s">
        <v>139</v>
      </c>
      <c r="D13" s="127" t="s">
        <v>149</v>
      </c>
      <c r="E13" s="127" t="s">
        <v>33</v>
      </c>
      <c r="F13" s="128">
        <v>35580743.75</v>
      </c>
      <c r="G13" s="128">
        <v>20360957.09</v>
      </c>
      <c r="H13" s="128">
        <v>15219786.66</v>
      </c>
      <c r="I13" s="128">
        <v>2126216</v>
      </c>
      <c r="J13" s="129">
        <v>13093570.66</v>
      </c>
      <c r="K13" s="128">
        <v>6776930.8899999997</v>
      </c>
      <c r="L13" s="128">
        <v>3879007.64</v>
      </c>
      <c r="M13" s="128">
        <v>2897923.25</v>
      </c>
      <c r="N13" s="138">
        <v>3044290</v>
      </c>
      <c r="O13" s="137">
        <f t="shared" si="0"/>
        <v>105.05074625423569</v>
      </c>
      <c r="P13" s="128">
        <v>11875629.689999999</v>
      </c>
      <c r="Q13" s="128">
        <v>6424127.2699999996</v>
      </c>
      <c r="R13" s="128">
        <v>5451502.4199999999</v>
      </c>
      <c r="S13" s="128">
        <v>23569212.329999998</v>
      </c>
      <c r="T13" s="128">
        <v>126342.17</v>
      </c>
      <c r="U13" s="128">
        <v>23442870.159999996</v>
      </c>
      <c r="V13" s="128">
        <v>23569212.329999998</v>
      </c>
      <c r="W13" s="129">
        <v>1240484.8600000031</v>
      </c>
    </row>
    <row r="14" spans="1:23" s="124" customFormat="1" ht="12">
      <c r="A14" s="126">
        <v>232</v>
      </c>
      <c r="B14" s="126" t="s">
        <v>138</v>
      </c>
      <c r="C14" s="127" t="s">
        <v>139</v>
      </c>
      <c r="D14" s="127" t="s">
        <v>150</v>
      </c>
      <c r="E14" s="127" t="s">
        <v>34</v>
      </c>
      <c r="F14" s="128">
        <v>40983218.520000003</v>
      </c>
      <c r="G14" s="128">
        <v>24371599.91</v>
      </c>
      <c r="H14" s="128">
        <v>16611618.609999999</v>
      </c>
      <c r="I14" s="128">
        <v>2287795</v>
      </c>
      <c r="J14" s="129">
        <v>14323823.609999999</v>
      </c>
      <c r="K14" s="128">
        <v>7812903.1399999997</v>
      </c>
      <c r="L14" s="128">
        <v>4647422.28</v>
      </c>
      <c r="M14" s="128">
        <v>3165480.86</v>
      </c>
      <c r="N14" s="138">
        <v>3325361.28</v>
      </c>
      <c r="O14" s="137">
        <f t="shared" si="0"/>
        <v>105.05074669761233</v>
      </c>
      <c r="P14" s="128">
        <v>7265308.96</v>
      </c>
      <c r="Q14" s="128">
        <v>4153156.81</v>
      </c>
      <c r="R14" s="128">
        <v>3112152.15</v>
      </c>
      <c r="S14" s="128">
        <v>22889251.620000001</v>
      </c>
      <c r="T14" s="128">
        <v>139650.57999999999</v>
      </c>
      <c r="U14" s="128">
        <v>22749601.040000003</v>
      </c>
      <c r="V14" s="128">
        <v>22889251.620000001</v>
      </c>
      <c r="W14" s="129">
        <v>1512214.9499999993</v>
      </c>
    </row>
    <row r="15" spans="1:23" s="124" customFormat="1" ht="12">
      <c r="A15" s="126">
        <v>233</v>
      </c>
      <c r="B15" s="126" t="s">
        <v>138</v>
      </c>
      <c r="C15" s="127" t="s">
        <v>139</v>
      </c>
      <c r="D15" s="127" t="s">
        <v>151</v>
      </c>
      <c r="E15" s="127" t="s">
        <v>35</v>
      </c>
      <c r="F15" s="128">
        <v>60991988.189999998</v>
      </c>
      <c r="G15" s="128">
        <v>30950010.420000002</v>
      </c>
      <c r="H15" s="128">
        <v>30041977.77</v>
      </c>
      <c r="I15" s="128">
        <v>3744978</v>
      </c>
      <c r="J15" s="129">
        <v>26296999.77</v>
      </c>
      <c r="K15" s="128">
        <v>11614089.210000001</v>
      </c>
      <c r="L15" s="128">
        <v>5892764.1299999999</v>
      </c>
      <c r="M15" s="128">
        <v>5721325.0800000001</v>
      </c>
      <c r="N15" s="138">
        <v>6010294.7000000002</v>
      </c>
      <c r="O15" s="137">
        <f t="shared" si="0"/>
        <v>105.05074639107904</v>
      </c>
      <c r="P15" s="128">
        <v>13993433.5</v>
      </c>
      <c r="Q15" s="128">
        <v>6486373.4500000002</v>
      </c>
      <c r="R15" s="128">
        <v>7507060.0499999998</v>
      </c>
      <c r="S15" s="128">
        <v>43270362.899999999</v>
      </c>
      <c r="T15" s="128">
        <v>218951.6</v>
      </c>
      <c r="U15" s="128">
        <v>43051411.299999997</v>
      </c>
      <c r="V15" s="128">
        <v>43270362.899999999</v>
      </c>
      <c r="W15" s="129">
        <v>2277387.5200000033</v>
      </c>
    </row>
    <row r="16" spans="1:23" s="124" customFormat="1" ht="12">
      <c r="A16" s="126">
        <v>234</v>
      </c>
      <c r="B16" s="126" t="s">
        <v>138</v>
      </c>
      <c r="C16" s="127" t="s">
        <v>139</v>
      </c>
      <c r="D16" s="127" t="s">
        <v>152</v>
      </c>
      <c r="E16" s="127" t="s">
        <v>36</v>
      </c>
      <c r="F16" s="128">
        <v>24199091.829999998</v>
      </c>
      <c r="G16" s="128">
        <v>15012456.98</v>
      </c>
      <c r="H16" s="128">
        <v>9186634.8499999996</v>
      </c>
      <c r="I16" s="128">
        <v>1314555</v>
      </c>
      <c r="J16" s="129">
        <v>7872079.8499999996</v>
      </c>
      <c r="K16" s="128">
        <v>4629627.7</v>
      </c>
      <c r="L16" s="128">
        <v>2873176.39</v>
      </c>
      <c r="M16" s="128">
        <v>1756451.31</v>
      </c>
      <c r="N16" s="138">
        <v>1845165.22</v>
      </c>
      <c r="O16" s="137">
        <f t="shared" si="0"/>
        <v>105.05074689488546</v>
      </c>
      <c r="P16" s="128">
        <v>6808636.8200000003</v>
      </c>
      <c r="Q16" s="128">
        <v>4181773.63</v>
      </c>
      <c r="R16" s="128">
        <v>2626863.19</v>
      </c>
      <c r="S16" s="128">
        <v>13569949.35</v>
      </c>
      <c r="T16" s="128">
        <v>68665.919999999998</v>
      </c>
      <c r="U16" s="128">
        <v>13501283.43</v>
      </c>
      <c r="V16" s="128">
        <v>13569949.35</v>
      </c>
      <c r="W16" s="129">
        <v>714207.86000000127</v>
      </c>
    </row>
    <row r="17" spans="1:23" s="124" customFormat="1" ht="12">
      <c r="A17" s="126">
        <v>235</v>
      </c>
      <c r="B17" s="126" t="s">
        <v>138</v>
      </c>
      <c r="C17" s="127" t="s">
        <v>139</v>
      </c>
      <c r="D17" s="127" t="s">
        <v>153</v>
      </c>
      <c r="E17" s="127" t="s">
        <v>37</v>
      </c>
      <c r="F17" s="128">
        <v>45803847.770000003</v>
      </c>
      <c r="G17" s="128">
        <v>26392629.359999999</v>
      </c>
      <c r="H17" s="128">
        <v>19411218.41</v>
      </c>
      <c r="I17" s="128">
        <v>3019836</v>
      </c>
      <c r="J17" s="129">
        <v>16391382.41</v>
      </c>
      <c r="K17" s="128">
        <v>8714673.9600000009</v>
      </c>
      <c r="L17" s="128">
        <v>5021915.55</v>
      </c>
      <c r="M17" s="128">
        <v>3692758.41</v>
      </c>
      <c r="N17" s="138">
        <v>3879270.28</v>
      </c>
      <c r="O17" s="137">
        <f t="shared" si="0"/>
        <v>105.05074660435206</v>
      </c>
      <c r="P17" s="128">
        <v>10338177.35</v>
      </c>
      <c r="Q17" s="128">
        <v>5349112.09</v>
      </c>
      <c r="R17" s="128">
        <v>4989065.26</v>
      </c>
      <c r="S17" s="128">
        <v>28093042.079999998</v>
      </c>
      <c r="T17" s="128">
        <v>170562.49</v>
      </c>
      <c r="U17" s="128">
        <v>27922479.59</v>
      </c>
      <c r="V17" s="128">
        <v>27609648.57</v>
      </c>
      <c r="W17" s="129">
        <v>1453139.3999999985</v>
      </c>
    </row>
    <row r="18" spans="1:23" s="124" customFormat="1" ht="12">
      <c r="A18" s="126">
        <v>236</v>
      </c>
      <c r="B18" s="126" t="s">
        <v>138</v>
      </c>
      <c r="C18" s="127" t="s">
        <v>139</v>
      </c>
      <c r="D18" s="127" t="s">
        <v>154</v>
      </c>
      <c r="E18" s="127" t="s">
        <v>38</v>
      </c>
      <c r="F18" s="128">
        <v>29203302.989999998</v>
      </c>
      <c r="G18" s="128">
        <v>18505166.239999998</v>
      </c>
      <c r="H18" s="128">
        <v>10698136.75</v>
      </c>
      <c r="I18" s="128">
        <v>1004073</v>
      </c>
      <c r="J18" s="129">
        <v>9694063.75</v>
      </c>
      <c r="K18" s="128">
        <v>5584079.25</v>
      </c>
      <c r="L18" s="128">
        <v>3537364.16</v>
      </c>
      <c r="M18" s="128">
        <v>2046715.09</v>
      </c>
      <c r="N18" s="138">
        <v>2150089.48</v>
      </c>
      <c r="O18" s="137">
        <f t="shared" si="0"/>
        <v>105.05074646222498</v>
      </c>
      <c r="P18" s="128">
        <v>7004016.0899999999</v>
      </c>
      <c r="Q18" s="128">
        <v>4355709.5999999996</v>
      </c>
      <c r="R18" s="128">
        <v>2648306.4900000002</v>
      </c>
      <c r="S18" s="128">
        <v>15393158.33</v>
      </c>
      <c r="T18" s="128">
        <v>85384.24</v>
      </c>
      <c r="U18" s="128">
        <v>15307774.09</v>
      </c>
      <c r="V18" s="128">
        <v>15393158.33</v>
      </c>
      <c r="W18" s="129">
        <v>0</v>
      </c>
    </row>
    <row r="19" spans="1:23" s="124" customFormat="1" ht="12">
      <c r="A19" s="126">
        <v>237</v>
      </c>
      <c r="B19" s="120" t="s">
        <v>138</v>
      </c>
      <c r="C19" s="121" t="s">
        <v>139</v>
      </c>
      <c r="D19" s="121" t="s">
        <v>155</v>
      </c>
      <c r="E19" s="121" t="s">
        <v>39</v>
      </c>
      <c r="F19" s="128">
        <v>21161597</v>
      </c>
      <c r="G19" s="128">
        <v>13079149.050000001</v>
      </c>
      <c r="H19" s="122">
        <v>8082447.9500000002</v>
      </c>
      <c r="I19" s="128">
        <v>617935</v>
      </c>
      <c r="J19" s="129">
        <v>7464512.9500000002</v>
      </c>
      <c r="K19" s="128">
        <v>4074045.23</v>
      </c>
      <c r="L19" s="128">
        <v>2517289.75</v>
      </c>
      <c r="M19" s="128">
        <v>1556755.48</v>
      </c>
      <c r="N19" s="138">
        <v>1635383.26</v>
      </c>
      <c r="O19" s="137">
        <f t="shared" si="0"/>
        <v>105.050746954814</v>
      </c>
      <c r="P19" s="128">
        <v>9690166.7699999996</v>
      </c>
      <c r="Q19" s="128">
        <v>5918858.2000000002</v>
      </c>
      <c r="R19" s="128">
        <v>3771308.57</v>
      </c>
      <c r="S19" s="128">
        <v>13410512</v>
      </c>
      <c r="T19" s="128">
        <v>38565.43</v>
      </c>
      <c r="U19" s="128">
        <v>13371946.57</v>
      </c>
      <c r="V19" s="128">
        <v>13410512</v>
      </c>
      <c r="W19" s="129">
        <v>705816.41999999993</v>
      </c>
    </row>
    <row r="20" spans="1:23" s="125" customFormat="1" ht="12">
      <c r="C20" s="202" t="s">
        <v>40</v>
      </c>
      <c r="D20" s="203"/>
      <c r="E20" s="204"/>
      <c r="F20" s="130">
        <f>SUM(F4:F19)</f>
        <v>800098699.68999994</v>
      </c>
      <c r="G20" s="130">
        <f t="shared" ref="G20:W20" si="1">SUM(G4:G19)</f>
        <v>503151702.12</v>
      </c>
      <c r="H20" s="130">
        <f t="shared" si="1"/>
        <v>296946997.57000005</v>
      </c>
      <c r="I20" s="130">
        <f t="shared" si="1"/>
        <v>34000000</v>
      </c>
      <c r="J20" s="131">
        <f t="shared" si="1"/>
        <v>262946997.57000002</v>
      </c>
      <c r="K20" s="130">
        <f t="shared" si="1"/>
        <v>152600774.56</v>
      </c>
      <c r="L20" s="130">
        <f t="shared" si="1"/>
        <v>95968837.779999986</v>
      </c>
      <c r="M20" s="130">
        <f t="shared" si="1"/>
        <v>56631936.779999994</v>
      </c>
      <c r="N20" s="139">
        <f>SUM(N4:N19)</f>
        <v>59492272.339999996</v>
      </c>
      <c r="O20" s="137">
        <f t="shared" si="0"/>
        <v>105.05074649152765</v>
      </c>
      <c r="P20" s="130">
        <f t="shared" si="1"/>
        <v>536286694.01999992</v>
      </c>
      <c r="Q20" s="130">
        <f t="shared" si="1"/>
        <v>326100460.09999996</v>
      </c>
      <c r="R20" s="130">
        <f t="shared" si="1"/>
        <v>210186233.91999999</v>
      </c>
      <c r="S20" s="130">
        <f t="shared" si="1"/>
        <v>563765168.26999998</v>
      </c>
      <c r="T20" s="130">
        <f t="shared" si="1"/>
        <v>2665535.1199999996</v>
      </c>
      <c r="U20" s="130">
        <f t="shared" si="1"/>
        <v>561099633.1500001</v>
      </c>
      <c r="V20" s="130">
        <f t="shared" si="1"/>
        <v>556336739.92000008</v>
      </c>
      <c r="W20" s="131">
        <f t="shared" si="1"/>
        <v>26440048.599999994</v>
      </c>
    </row>
    <row r="23" spans="1:23">
      <c r="E23" s="121" t="s">
        <v>24</v>
      </c>
      <c r="H23" s="132"/>
      <c r="J23" s="133">
        <f>+J4/2</f>
        <v>18216660.295000002</v>
      </c>
      <c r="K23" s="134"/>
      <c r="L23" s="134">
        <f>+M4-T4</f>
        <v>6675042.3799999999</v>
      </c>
      <c r="M23" s="134">
        <f>+L23/2</f>
        <v>3337521.19</v>
      </c>
      <c r="N23" s="134"/>
      <c r="O23" s="134"/>
      <c r="P23" s="132">
        <f>+M4/2</f>
        <v>3562966.07</v>
      </c>
      <c r="R23" s="135">
        <f>+M4+T4</f>
        <v>7576821.8999999994</v>
      </c>
      <c r="S23" s="132">
        <f>+R23/2</f>
        <v>3788410.9499999997</v>
      </c>
    </row>
    <row r="24" spans="1:23">
      <c r="E24" s="127" t="s">
        <v>25</v>
      </c>
      <c r="H24" s="132"/>
      <c r="J24" s="133">
        <f t="shared" ref="J24:J39" si="2">+J5/2</f>
        <v>11099393.07</v>
      </c>
      <c r="K24" s="134"/>
      <c r="L24" s="134">
        <f t="shared" ref="L24:L39" si="3">+M5-T5</f>
        <v>4075973.9599999995</v>
      </c>
      <c r="M24" s="134">
        <f t="shared" ref="M24:M39" si="4">+L24/2</f>
        <v>2037986.9799999997</v>
      </c>
      <c r="N24" s="134"/>
      <c r="O24" s="134"/>
      <c r="P24" s="132">
        <f t="shared" ref="P24:P38" si="5">+M5/2</f>
        <v>2173346.6349999998</v>
      </c>
      <c r="R24" s="135">
        <f t="shared" ref="R24:R39" si="6">+M5+T5</f>
        <v>4617412.5799999991</v>
      </c>
      <c r="S24" s="132">
        <f t="shared" ref="S24:S39" si="7">+R24/2</f>
        <v>2308706.2899999996</v>
      </c>
    </row>
    <row r="25" spans="1:23">
      <c r="E25" s="127" t="s">
        <v>26</v>
      </c>
      <c r="H25" s="132"/>
      <c r="J25" s="133">
        <f t="shared" si="2"/>
        <v>7551535.6150000002</v>
      </c>
      <c r="K25" s="134"/>
      <c r="L25" s="134">
        <f t="shared" si="3"/>
        <v>3127364.03</v>
      </c>
      <c r="M25" s="134">
        <f t="shared" si="4"/>
        <v>1563682.0149999999</v>
      </c>
      <c r="N25" s="134"/>
      <c r="O25" s="134"/>
      <c r="P25" s="132">
        <f t="shared" si="5"/>
        <v>1644046.375</v>
      </c>
      <c r="R25" s="135">
        <f t="shared" si="6"/>
        <v>3448821.47</v>
      </c>
      <c r="S25" s="132">
        <f t="shared" si="7"/>
        <v>1724410.7350000001</v>
      </c>
    </row>
    <row r="26" spans="1:23">
      <c r="E26" s="127" t="s">
        <v>27</v>
      </c>
      <c r="H26" s="132"/>
      <c r="J26" s="133">
        <f t="shared" si="2"/>
        <v>5599574.8550000004</v>
      </c>
      <c r="K26" s="134"/>
      <c r="L26" s="134">
        <f t="shared" si="3"/>
        <v>2637276.0100000002</v>
      </c>
      <c r="M26" s="134">
        <f t="shared" si="4"/>
        <v>1318638.0050000001</v>
      </c>
      <c r="N26" s="134"/>
      <c r="O26" s="134"/>
      <c r="P26" s="132">
        <f t="shared" si="5"/>
        <v>1390626.155</v>
      </c>
      <c r="R26" s="135">
        <f t="shared" si="6"/>
        <v>2925228.61</v>
      </c>
      <c r="S26" s="132">
        <f t="shared" si="7"/>
        <v>1462614.3049999999</v>
      </c>
    </row>
    <row r="27" spans="1:23">
      <c r="E27" s="127" t="s">
        <v>28</v>
      </c>
      <c r="H27" s="132"/>
      <c r="J27" s="133">
        <f t="shared" si="2"/>
        <v>7443871.0750000002</v>
      </c>
      <c r="K27" s="134"/>
      <c r="L27" s="134">
        <f t="shared" si="3"/>
        <v>3233494.53</v>
      </c>
      <c r="M27" s="134">
        <f t="shared" si="4"/>
        <v>1616747.2649999999</v>
      </c>
      <c r="N27" s="134"/>
      <c r="O27" s="134"/>
      <c r="P27" s="132">
        <f t="shared" si="5"/>
        <v>1683074.96</v>
      </c>
      <c r="R27" s="135">
        <f t="shared" si="6"/>
        <v>3498805.31</v>
      </c>
      <c r="S27" s="132">
        <f t="shared" si="7"/>
        <v>1749402.655</v>
      </c>
    </row>
    <row r="28" spans="1:23">
      <c r="E28" s="127" t="s">
        <v>29</v>
      </c>
      <c r="H28" s="132"/>
      <c r="J28" s="133">
        <f t="shared" si="2"/>
        <v>4666498.96</v>
      </c>
      <c r="K28" s="134"/>
      <c r="L28" s="134">
        <f t="shared" si="3"/>
        <v>2103776.84</v>
      </c>
      <c r="M28" s="134">
        <f t="shared" si="4"/>
        <v>1051888.42</v>
      </c>
      <c r="N28" s="134"/>
      <c r="O28" s="134"/>
      <c r="P28" s="132">
        <f t="shared" si="5"/>
        <v>1102839.49</v>
      </c>
      <c r="R28" s="135">
        <f t="shared" si="6"/>
        <v>2307581.12</v>
      </c>
      <c r="S28" s="132">
        <f t="shared" si="7"/>
        <v>1153790.56</v>
      </c>
    </row>
    <row r="29" spans="1:23">
      <c r="E29" s="127" t="s">
        <v>30</v>
      </c>
      <c r="H29" s="132"/>
      <c r="J29" s="133">
        <f t="shared" si="2"/>
        <v>13893183.93</v>
      </c>
      <c r="K29" s="134"/>
      <c r="L29" s="134">
        <f t="shared" si="3"/>
        <v>5630823.5300000003</v>
      </c>
      <c r="M29" s="134">
        <f t="shared" si="4"/>
        <v>2815411.7650000001</v>
      </c>
      <c r="N29" s="134"/>
      <c r="O29" s="134"/>
      <c r="P29" s="132">
        <f t="shared" si="5"/>
        <v>2955030.335</v>
      </c>
      <c r="R29" s="135">
        <f t="shared" si="6"/>
        <v>6189297.8099999996</v>
      </c>
      <c r="S29" s="132">
        <f t="shared" si="7"/>
        <v>3094648.9049999998</v>
      </c>
    </row>
    <row r="30" spans="1:23">
      <c r="E30" s="127" t="s">
        <v>31</v>
      </c>
      <c r="H30" s="132"/>
      <c r="J30" s="133">
        <f t="shared" si="2"/>
        <v>7656258.9749999996</v>
      </c>
      <c r="K30" s="134"/>
      <c r="L30" s="134">
        <f t="shared" si="3"/>
        <v>3222032.3</v>
      </c>
      <c r="M30" s="134">
        <f t="shared" si="4"/>
        <v>1611016.15</v>
      </c>
      <c r="N30" s="134"/>
      <c r="O30" s="134"/>
      <c r="P30" s="132">
        <f t="shared" si="5"/>
        <v>1677180.655</v>
      </c>
      <c r="R30" s="135">
        <f t="shared" si="6"/>
        <v>3486690.3200000003</v>
      </c>
      <c r="S30" s="132">
        <f t="shared" si="7"/>
        <v>1743345.1600000001</v>
      </c>
    </row>
    <row r="31" spans="1:23">
      <c r="E31" s="127" t="s">
        <v>32</v>
      </c>
      <c r="H31" s="132"/>
      <c r="J31" s="133">
        <f t="shared" si="2"/>
        <v>7778305.5099999998</v>
      </c>
      <c r="K31" s="134"/>
      <c r="L31" s="134">
        <f t="shared" si="3"/>
        <v>3271331.0300000003</v>
      </c>
      <c r="M31" s="134">
        <f t="shared" si="4"/>
        <v>1635665.5150000001</v>
      </c>
      <c r="N31" s="134"/>
      <c r="O31" s="134"/>
      <c r="P31" s="132">
        <f t="shared" si="5"/>
        <v>1708152.9750000001</v>
      </c>
      <c r="R31" s="135">
        <f t="shared" si="6"/>
        <v>3561280.87</v>
      </c>
      <c r="S31" s="132">
        <f t="shared" si="7"/>
        <v>1780640.4350000001</v>
      </c>
    </row>
    <row r="32" spans="1:23">
      <c r="E32" s="127" t="s">
        <v>33</v>
      </c>
      <c r="H32" s="132"/>
      <c r="J32" s="133">
        <f t="shared" si="2"/>
        <v>6546785.3300000001</v>
      </c>
      <c r="K32" s="134"/>
      <c r="L32" s="134">
        <f t="shared" si="3"/>
        <v>2771581.08</v>
      </c>
      <c r="M32" s="134">
        <f t="shared" si="4"/>
        <v>1385790.54</v>
      </c>
      <c r="N32" s="134"/>
      <c r="O32" s="134"/>
      <c r="P32" s="132">
        <f t="shared" si="5"/>
        <v>1448961.625</v>
      </c>
      <c r="R32" s="135">
        <f t="shared" si="6"/>
        <v>3024265.42</v>
      </c>
      <c r="S32" s="132">
        <f t="shared" si="7"/>
        <v>1512132.71</v>
      </c>
    </row>
    <row r="33" spans="5:19">
      <c r="E33" s="127" t="s">
        <v>34</v>
      </c>
      <c r="H33" s="132"/>
      <c r="J33" s="133">
        <f t="shared" si="2"/>
        <v>7161911.8049999997</v>
      </c>
      <c r="K33" s="134"/>
      <c r="L33" s="134">
        <f t="shared" si="3"/>
        <v>3025830.28</v>
      </c>
      <c r="M33" s="134">
        <f t="shared" si="4"/>
        <v>1512915.14</v>
      </c>
      <c r="N33" s="134"/>
      <c r="O33" s="134"/>
      <c r="P33" s="132">
        <f t="shared" si="5"/>
        <v>1582740.43</v>
      </c>
      <c r="R33" s="135">
        <f t="shared" si="6"/>
        <v>3305131.44</v>
      </c>
      <c r="S33" s="132">
        <f t="shared" si="7"/>
        <v>1652565.72</v>
      </c>
    </row>
    <row r="34" spans="5:19">
      <c r="E34" s="127" t="s">
        <v>35</v>
      </c>
      <c r="H34" s="132"/>
      <c r="J34" s="133">
        <f t="shared" si="2"/>
        <v>13148499.885</v>
      </c>
      <c r="K34" s="134"/>
      <c r="L34" s="134">
        <f t="shared" si="3"/>
        <v>5502373.4800000004</v>
      </c>
      <c r="M34" s="134">
        <f t="shared" si="4"/>
        <v>2751186.74</v>
      </c>
      <c r="N34" s="134"/>
      <c r="O34" s="134"/>
      <c r="P34" s="132">
        <f t="shared" si="5"/>
        <v>2860662.54</v>
      </c>
      <c r="R34" s="135">
        <f t="shared" si="6"/>
        <v>5940276.6799999997</v>
      </c>
      <c r="S34" s="132">
        <f t="shared" si="7"/>
        <v>2970138.34</v>
      </c>
    </row>
    <row r="35" spans="5:19">
      <c r="E35" s="127" t="s">
        <v>36</v>
      </c>
      <c r="H35" s="132"/>
      <c r="J35" s="133">
        <f t="shared" si="2"/>
        <v>3936039.9249999998</v>
      </c>
      <c r="K35" s="134"/>
      <c r="L35" s="134">
        <f t="shared" si="3"/>
        <v>1687785.3900000001</v>
      </c>
      <c r="M35" s="134">
        <f t="shared" si="4"/>
        <v>843892.69500000007</v>
      </c>
      <c r="N35" s="134"/>
      <c r="O35" s="134"/>
      <c r="P35" s="132">
        <f t="shared" si="5"/>
        <v>878225.65500000003</v>
      </c>
      <c r="R35" s="135">
        <f t="shared" si="6"/>
        <v>1825117.23</v>
      </c>
      <c r="S35" s="132">
        <f t="shared" si="7"/>
        <v>912558.61499999999</v>
      </c>
    </row>
    <row r="36" spans="5:19">
      <c r="E36" s="127" t="s">
        <v>37</v>
      </c>
      <c r="H36" s="132"/>
      <c r="J36" s="133">
        <f t="shared" si="2"/>
        <v>8195691.2050000001</v>
      </c>
      <c r="K36" s="134"/>
      <c r="L36" s="134">
        <f t="shared" si="3"/>
        <v>3522195.92</v>
      </c>
      <c r="M36" s="134">
        <f t="shared" si="4"/>
        <v>1761097.96</v>
      </c>
      <c r="N36" s="134"/>
      <c r="O36" s="134"/>
      <c r="P36" s="132">
        <f t="shared" si="5"/>
        <v>1846379.2050000001</v>
      </c>
      <c r="R36" s="135">
        <f t="shared" si="6"/>
        <v>3863320.9000000004</v>
      </c>
      <c r="S36" s="132">
        <f t="shared" si="7"/>
        <v>1931660.4500000002</v>
      </c>
    </row>
    <row r="37" spans="5:19">
      <c r="E37" s="127" t="s">
        <v>38</v>
      </c>
      <c r="H37" s="132"/>
      <c r="J37" s="133">
        <f t="shared" si="2"/>
        <v>4847031.875</v>
      </c>
      <c r="K37" s="134"/>
      <c r="L37" s="134">
        <f t="shared" si="3"/>
        <v>1961330.85</v>
      </c>
      <c r="M37" s="134">
        <f t="shared" si="4"/>
        <v>980665.42500000005</v>
      </c>
      <c r="N37" s="134"/>
      <c r="O37" s="134"/>
      <c r="P37" s="132">
        <f t="shared" si="5"/>
        <v>1023357.545</v>
      </c>
      <c r="R37" s="135">
        <f t="shared" si="6"/>
        <v>2132099.33</v>
      </c>
      <c r="S37" s="132">
        <f t="shared" si="7"/>
        <v>1066049.665</v>
      </c>
    </row>
    <row r="38" spans="5:19">
      <c r="E38" s="121" t="s">
        <v>39</v>
      </c>
      <c r="H38" s="132"/>
      <c r="J38" s="133">
        <f t="shared" si="2"/>
        <v>3732256.4750000001</v>
      </c>
      <c r="K38" s="134"/>
      <c r="L38" s="134">
        <f t="shared" si="3"/>
        <v>1518190.05</v>
      </c>
      <c r="M38" s="134">
        <f t="shared" si="4"/>
        <v>759095.02500000002</v>
      </c>
      <c r="N38" s="134"/>
      <c r="O38" s="134"/>
      <c r="P38" s="132">
        <f t="shared" si="5"/>
        <v>778377.74</v>
      </c>
      <c r="R38" s="135">
        <f t="shared" si="6"/>
        <v>1595320.91</v>
      </c>
      <c r="S38" s="132">
        <f t="shared" si="7"/>
        <v>797660.45499999996</v>
      </c>
    </row>
    <row r="39" spans="5:19">
      <c r="H39" s="136"/>
      <c r="J39" s="133">
        <f t="shared" si="2"/>
        <v>131473498.78500001</v>
      </c>
      <c r="K39" s="134"/>
      <c r="L39" s="134">
        <f t="shared" si="3"/>
        <v>53966401.659999996</v>
      </c>
      <c r="M39" s="134">
        <f t="shared" si="4"/>
        <v>26983200.829999998</v>
      </c>
      <c r="N39" s="134"/>
      <c r="O39" s="134"/>
      <c r="P39" s="132">
        <f>+M20/2</f>
        <v>28315968.389999997</v>
      </c>
      <c r="Q39" s="132">
        <v>29746136.170000002</v>
      </c>
      <c r="R39" s="135">
        <f t="shared" si="6"/>
        <v>59297471.899999991</v>
      </c>
      <c r="S39" s="132">
        <f t="shared" si="7"/>
        <v>29648735.949999996</v>
      </c>
    </row>
    <row r="41" spans="5:19">
      <c r="Q41" s="132">
        <f>+Q39*2</f>
        <v>59492272.340000004</v>
      </c>
    </row>
  </sheetData>
  <mergeCells count="7">
    <mergeCell ref="F1:S1"/>
    <mergeCell ref="C20:E20"/>
    <mergeCell ref="A1:A3"/>
    <mergeCell ref="B1:B3"/>
    <mergeCell ref="C1:C3"/>
    <mergeCell ref="D1:D3"/>
    <mergeCell ref="E1:E3"/>
  </mergeCells>
  <pageMargins left="0.17" right="0.17" top="0.74803149606299213" bottom="0.74803149606299213" header="0.31496062992125984" footer="0.31496062992125984"/>
  <pageSetup paperSize="9" scale="5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tabSelected="1" zoomScale="50" zoomScaleNormal="50" workbookViewId="0">
      <selection activeCell="E7" sqref="E7"/>
    </sheetView>
  </sheetViews>
  <sheetFormatPr defaultRowHeight="34.5"/>
  <cols>
    <col min="1" max="1" width="36.625" style="38" customWidth="1"/>
    <col min="2" max="2" width="30.375" style="38" customWidth="1"/>
    <col min="3" max="4" width="24.375" style="38" customWidth="1"/>
    <col min="5" max="5" width="19.625" style="39" bestFit="1" customWidth="1"/>
    <col min="6" max="6" width="19.625" style="39" customWidth="1"/>
    <col min="7" max="7" width="26.25" style="38" customWidth="1"/>
    <col min="8" max="8" width="20.125" style="38" bestFit="1" customWidth="1"/>
    <col min="9" max="11" width="9" style="38"/>
    <col min="12" max="12" width="15" style="38" bestFit="1" customWidth="1"/>
    <col min="13" max="16384" width="9" style="38"/>
  </cols>
  <sheetData>
    <row r="1" spans="1:8">
      <c r="A1" s="38" t="s">
        <v>159</v>
      </c>
    </row>
    <row r="2" spans="1:8" ht="206.25" customHeight="1">
      <c r="A2" s="40" t="s">
        <v>0</v>
      </c>
      <c r="B2" s="61" t="s">
        <v>54</v>
      </c>
      <c r="C2" s="61" t="s">
        <v>55</v>
      </c>
      <c r="D2" s="55" t="s">
        <v>60</v>
      </c>
      <c r="E2" s="65" t="s">
        <v>59</v>
      </c>
      <c r="F2" s="54" t="s">
        <v>56</v>
      </c>
      <c r="G2" s="54" t="s">
        <v>57</v>
      </c>
      <c r="H2" s="62" t="s">
        <v>58</v>
      </c>
    </row>
    <row r="3" spans="1:8">
      <c r="A3" s="41" t="s">
        <v>24</v>
      </c>
      <c r="B3" s="59">
        <v>152909506.11000001</v>
      </c>
      <c r="C3" s="60">
        <v>152909506.11000001</v>
      </c>
      <c r="D3" s="47">
        <f>SUM(Table335[[#This Row],[OP]:[IP]])</f>
        <v>139566045.78</v>
      </c>
      <c r="E3" s="64">
        <f>+Table335[[#This Row],[รับโอนจริง]]*100/Table335[[#This Row],[รวมยอดประกัน 
OP-PP-IP
(ก่อนหัก Virtual account)]]</f>
        <v>91.273622765872389</v>
      </c>
      <c r="F3" s="46">
        <v>24228158.190000001</v>
      </c>
      <c r="G3" s="45">
        <v>4978086.8599999994</v>
      </c>
      <c r="H3" s="63">
        <v>110359800.72999999</v>
      </c>
    </row>
    <row r="4" spans="1:8">
      <c r="A4" s="41" t="s">
        <v>25</v>
      </c>
      <c r="B4" s="57">
        <v>57432865.189999998</v>
      </c>
      <c r="C4" s="58">
        <v>57432865.189999998</v>
      </c>
      <c r="D4" s="47">
        <f>SUM(Table335[[#This Row],[OP]:[IP]])</f>
        <v>51936767.859999999</v>
      </c>
      <c r="E4" s="64">
        <f>+Table335[[#This Row],[รับโอนจริง]]*100/Table335[[#This Row],[รวมยอดประกัน 
OP-PP-IP
(ก่อนหัก Virtual account)]]</f>
        <v>90.430396756599635</v>
      </c>
      <c r="F4" s="46">
        <v>14762192.780000001</v>
      </c>
      <c r="G4" s="45">
        <v>3036545.42</v>
      </c>
      <c r="H4" s="56">
        <v>34138029.659999996</v>
      </c>
    </row>
    <row r="5" spans="1:8">
      <c r="A5" s="41" t="s">
        <v>26</v>
      </c>
      <c r="B5" s="57">
        <v>25578531.449999999</v>
      </c>
      <c r="C5" s="58">
        <v>25578531.449999999</v>
      </c>
      <c r="D5" s="47">
        <f>SUM(Table335[[#This Row],[OP]:[IP]])</f>
        <v>18681637.840000004</v>
      </c>
      <c r="E5" s="64">
        <f>+Table335[[#This Row],[รับโอนจริง]]*100/Table335[[#This Row],[รวมยอดประกัน 
OP-PP-IP
(ก่อนหัก Virtual account)]]</f>
        <v>73.036397247895977</v>
      </c>
      <c r="F5" s="46">
        <v>10043542.370000001</v>
      </c>
      <c r="G5" s="45">
        <v>2297020.37</v>
      </c>
      <c r="H5" s="56">
        <v>6341075.1000000015</v>
      </c>
    </row>
    <row r="6" spans="1:8">
      <c r="A6" s="42" t="s">
        <v>42</v>
      </c>
      <c r="B6" s="57">
        <v>21213969.149999999</v>
      </c>
      <c r="C6" s="58">
        <v>21213969.149999999</v>
      </c>
      <c r="D6" s="47">
        <f>SUM(Table335[[#This Row],[OP]:[IP]])</f>
        <v>13416665.100000001</v>
      </c>
      <c r="E6" s="64">
        <f>+Table335[[#This Row],[รับโอนจริง]]*100/Table335[[#This Row],[รวมยอดประกัน 
OP-PP-IP
(ก่อนหัก Virtual account)]]</f>
        <v>63.244482940147968</v>
      </c>
      <c r="F6" s="46">
        <v>7447434.5600000005</v>
      </c>
      <c r="G6" s="45">
        <v>1942948</v>
      </c>
      <c r="H6" s="56">
        <v>4026282.54</v>
      </c>
    </row>
    <row r="7" spans="1:8">
      <c r="A7" s="42" t="s">
        <v>28</v>
      </c>
      <c r="B7" s="57">
        <v>26255218.579999998</v>
      </c>
      <c r="C7" s="58">
        <v>26255218.579999998</v>
      </c>
      <c r="D7" s="47">
        <f>SUM(Table335[[#This Row],[OP]:[IP]])</f>
        <v>13065769.17</v>
      </c>
      <c r="E7" s="64">
        <f>+Table335[[#This Row],[รับโอนจริง]]*100/Table335[[#This Row],[รวมยอดประกัน 
OP-PP-IP
(ก่อนหัก Virtual account)]]</f>
        <v>49.764465415469417</v>
      </c>
      <c r="F7" s="46">
        <v>9900348.5300000012</v>
      </c>
      <c r="G7" s="45">
        <v>2351550.13</v>
      </c>
      <c r="H7" s="56">
        <v>813870.50999999989</v>
      </c>
    </row>
    <row r="8" spans="1:8">
      <c r="A8" s="42" t="s">
        <v>29</v>
      </c>
      <c r="B8" s="57">
        <v>17075377.789999999</v>
      </c>
      <c r="C8" s="58">
        <v>17075377.789999999</v>
      </c>
      <c r="D8" s="47">
        <f>SUM(Table335[[#This Row],[OP]:[IP]])</f>
        <v>8358240.2300000004</v>
      </c>
      <c r="E8" s="64">
        <f>+Table335[[#This Row],[รับโอนจริง]]*100/Table335[[#This Row],[รวมยอดประกัน 
OP-PP-IP
(ก่อนหัก Virtual account)]]</f>
        <v>48.949079386664629</v>
      </c>
      <c r="F8" s="46">
        <v>6206443.6200000001</v>
      </c>
      <c r="G8" s="45">
        <v>1540859.6800000002</v>
      </c>
      <c r="H8" s="56">
        <v>610936.93000000017</v>
      </c>
    </row>
    <row r="9" spans="1:8">
      <c r="A9" s="42" t="s">
        <v>30</v>
      </c>
      <c r="B9" s="57">
        <v>49563246.960000001</v>
      </c>
      <c r="C9" s="58">
        <v>42618212.119999997</v>
      </c>
      <c r="D9" s="47">
        <f>SUM(Table335[[#This Row],[OP]:[IP]])</f>
        <v>45188933.280000001</v>
      </c>
      <c r="E9" s="64">
        <f>+Table335[[#This Row],[รับโอนจริง]]*100/Table335[[#This Row],[รวมยอดประกัน 
OP-PP-IP
(ก่อนหัก Virtual account)]]</f>
        <v>106.03197795524981</v>
      </c>
      <c r="F9" s="46">
        <v>18477934.629999999</v>
      </c>
      <c r="G9" s="45">
        <v>4128694.29</v>
      </c>
      <c r="H9" s="56">
        <v>22582304.360000003</v>
      </c>
    </row>
    <row r="10" spans="1:8">
      <c r="A10" s="42" t="s">
        <v>31</v>
      </c>
      <c r="B10" s="57">
        <v>27381898.190000001</v>
      </c>
      <c r="C10" s="58">
        <v>27381898.190000001</v>
      </c>
      <c r="D10" s="47">
        <f>SUM(Table335[[#This Row],[OP]:[IP]])</f>
        <v>15887111.360000001</v>
      </c>
      <c r="E10" s="64">
        <f>+Table335[[#This Row],[รับโอนจริง]]*100/Table335[[#This Row],[รวมยอดประกัน 
OP-PP-IP
(ก่อนหัก Virtual account)]]</f>
        <v>58.02048948455316</v>
      </c>
      <c r="F10" s="46">
        <v>10182824.440000001</v>
      </c>
      <c r="G10" s="45">
        <v>2343314.7599999998</v>
      </c>
      <c r="H10" s="56">
        <v>3360972.16</v>
      </c>
    </row>
    <row r="11" spans="1:8">
      <c r="A11" s="42" t="s">
        <v>32</v>
      </c>
      <c r="B11" s="57">
        <v>26159066.239999998</v>
      </c>
      <c r="C11" s="58">
        <v>26159066.239999998</v>
      </c>
      <c r="D11" s="47">
        <f>SUM(Table335[[#This Row],[OP]:[IP]])</f>
        <v>15610015.73</v>
      </c>
      <c r="E11" s="64">
        <f>+Table335[[#This Row],[รับโอนจริง]]*100/Table335[[#This Row],[รวมยอดประกัน 
OP-PP-IP
(ก่อนหัก Virtual account)]]</f>
        <v>59.673443947821895</v>
      </c>
      <c r="F11" s="46">
        <v>10345146.33</v>
      </c>
      <c r="G11" s="45">
        <v>2386588.5099999998</v>
      </c>
      <c r="H11" s="56">
        <v>2878280.89</v>
      </c>
    </row>
    <row r="12" spans="1:8">
      <c r="A12" s="42" t="s">
        <v>33</v>
      </c>
      <c r="B12" s="57">
        <v>23569212.329999998</v>
      </c>
      <c r="C12" s="58">
        <v>23569212.329999998</v>
      </c>
      <c r="D12" s="47">
        <f>SUM(Table335[[#This Row],[OP]:[IP]])</f>
        <v>14586135.620000001</v>
      </c>
      <c r="E12" s="64">
        <f>+Table335[[#This Row],[รับโอนจริง]]*100/Table335[[#This Row],[รวมยอดประกัน 
OP-PP-IP
(ก่อนหัก Virtual account)]]</f>
        <v>61.886394062622465</v>
      </c>
      <c r="F12" s="46">
        <v>8707224.4900000002</v>
      </c>
      <c r="G12" s="45">
        <v>2024452.85</v>
      </c>
      <c r="H12" s="56">
        <v>3854458.2800000003</v>
      </c>
    </row>
    <row r="13" spans="1:8">
      <c r="A13" s="42" t="s">
        <v>34</v>
      </c>
      <c r="B13" s="57">
        <v>22889251.620000001</v>
      </c>
      <c r="C13" s="58">
        <v>22889251.620000001</v>
      </c>
      <c r="D13" s="47">
        <f>SUM(Table335[[#This Row],[OP]:[IP]])</f>
        <v>14677336.76</v>
      </c>
      <c r="E13" s="64">
        <f>+Table335[[#This Row],[รับโอนจริง]]*100/Table335[[#This Row],[รวมยอดประกัน 
OP-PP-IP
(ก่อนหัก Virtual account)]]</f>
        <v>64.123270623559165</v>
      </c>
      <c r="F13" s="46">
        <v>9525342.6999999993</v>
      </c>
      <c r="G13" s="45">
        <v>2211365.2399999998</v>
      </c>
      <c r="H13" s="56">
        <v>2940628.82</v>
      </c>
    </row>
    <row r="14" spans="1:8">
      <c r="A14" s="42" t="s">
        <v>35</v>
      </c>
      <c r="B14" s="57">
        <v>43270362.899999999</v>
      </c>
      <c r="C14" s="58">
        <v>43270362.899999999</v>
      </c>
      <c r="D14" s="47">
        <f>SUM(Table335[[#This Row],[OP]:[IP]])</f>
        <v>29675117.210000001</v>
      </c>
      <c r="E14" s="64">
        <f>+Table335[[#This Row],[รับโอนจริง]]*100/Table335[[#This Row],[รวมยอดประกัน 
OP-PP-IP
(ก่อนหัก Virtual account)]]</f>
        <v>68.580698707290026</v>
      </c>
      <c r="F14" s="46">
        <v>17487504.850000001</v>
      </c>
      <c r="G14" s="45">
        <v>3996845.98</v>
      </c>
      <c r="H14" s="56">
        <v>8190766.3799999999</v>
      </c>
    </row>
    <row r="15" spans="1:8">
      <c r="A15" s="42" t="s">
        <v>36</v>
      </c>
      <c r="B15" s="57">
        <v>13569949.35</v>
      </c>
      <c r="C15" s="58">
        <v>13569949.35</v>
      </c>
      <c r="D15" s="47">
        <f>SUM(Table335[[#This Row],[OP]:[IP]])</f>
        <v>6599294.459999999</v>
      </c>
      <c r="E15" s="64">
        <f>+Table335[[#This Row],[รับโอนจริง]]*100/Table335[[#This Row],[รวมยอดประกัน 
OP-PP-IP
(ก่อนหัก Virtual account)]]</f>
        <v>48.63168085443148</v>
      </c>
      <c r="F15" s="46">
        <v>5234933.0999999996</v>
      </c>
      <c r="G15" s="45">
        <v>1227034.8599999999</v>
      </c>
      <c r="H15" s="56">
        <v>137326.5</v>
      </c>
    </row>
    <row r="16" spans="1:8">
      <c r="A16" s="42" t="s">
        <v>37</v>
      </c>
      <c r="B16" s="57">
        <v>28093042.079999998</v>
      </c>
      <c r="C16" s="58">
        <v>27609648.57</v>
      </c>
      <c r="D16" s="47">
        <f>SUM(Table335[[#This Row],[OP]:[IP]])</f>
        <v>17023243.380000003</v>
      </c>
      <c r="E16" s="64">
        <f>+Table335[[#This Row],[รับโอนจริง]]*100/Table335[[#This Row],[รวมยอดประกัน 
OP-PP-IP
(ก่อนหัก Virtual account)]]</f>
        <v>61.656863675175721</v>
      </c>
      <c r="F16" s="46">
        <v>10900269.300000001</v>
      </c>
      <c r="G16" s="45">
        <v>2579714.73</v>
      </c>
      <c r="H16" s="56">
        <v>3543259.3499999996</v>
      </c>
    </row>
    <row r="17" spans="1:8">
      <c r="A17" s="42" t="s">
        <v>38</v>
      </c>
      <c r="B17" s="57">
        <v>15393158.33</v>
      </c>
      <c r="C17" s="58">
        <v>15393158.33</v>
      </c>
      <c r="D17" s="47">
        <f>SUM(Table335[[#This Row],[OP]:[IP]])</f>
        <v>10899833.51</v>
      </c>
      <c r="E17" s="64">
        <f>+Table335[[#This Row],[รับโอนจริง]]*100/Table335[[#This Row],[รวมยอดประกัน 
OP-PP-IP
(ก่อนหัก Virtual account)]]</f>
        <v>70.809597850735543</v>
      </c>
      <c r="F17" s="46">
        <v>6446552.3899999997</v>
      </c>
      <c r="G17" s="45">
        <v>1429809.5</v>
      </c>
      <c r="H17" s="56">
        <v>3023471.6199999996</v>
      </c>
    </row>
    <row r="18" spans="1:8" ht="38.25" customHeight="1">
      <c r="A18" s="42" t="s">
        <v>39</v>
      </c>
      <c r="B18" s="57">
        <v>13410512</v>
      </c>
      <c r="C18" s="58">
        <v>13410512</v>
      </c>
      <c r="D18" s="47">
        <f>SUM(Table335[[#This Row],[OP]:[IP]])</f>
        <v>6051608.0299999993</v>
      </c>
      <c r="E18" s="64">
        <f>+Table335[[#This Row],[รับโอนจริง]]*100/Table335[[#This Row],[รวมยอดประกัน 
OP-PP-IP
(ก่อนหัก Virtual account)]]</f>
        <v>45.125853733250445</v>
      </c>
      <c r="F18" s="46">
        <v>4963901.1099999994</v>
      </c>
      <c r="G18" s="45">
        <v>1087529.8599999999</v>
      </c>
      <c r="H18" s="56">
        <v>177.06000000005588</v>
      </c>
    </row>
    <row r="19" spans="1:8" ht="33.75" customHeight="1">
      <c r="A19" s="43" t="s">
        <v>40</v>
      </c>
      <c r="B19" s="44">
        <v>563765168.26999998</v>
      </c>
      <c r="C19" s="44">
        <v>556336739.92000008</v>
      </c>
      <c r="D19" s="44">
        <f>SUBTOTAL(109,D3:D18)</f>
        <v>421223755.31999993</v>
      </c>
      <c r="E19" s="64">
        <f>+Table335[[#This Row],[รับโอนจริง]]*100/Table335[[#This Row],[รวมยอดประกัน 
OP-PP-IP
(ก่อนหัก Virtual account)]]</f>
        <v>75.713812354109649</v>
      </c>
      <c r="F19" s="44">
        <v>174859753.38999999</v>
      </c>
      <c r="G19" s="44">
        <v>39562361.040000007</v>
      </c>
      <c r="H19" s="44">
        <v>206801640.89000002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zoomScale="60" zoomScaleNormal="60" workbookViewId="0">
      <selection activeCell="E2" sqref="E2"/>
    </sheetView>
  </sheetViews>
  <sheetFormatPr defaultRowHeight="34.5"/>
  <cols>
    <col min="1" max="1" width="36.625" style="147" customWidth="1"/>
    <col min="2" max="2" width="21.5" style="147" customWidth="1"/>
    <col min="3" max="3" width="18.875" style="147" customWidth="1"/>
    <col min="4" max="4" width="20.125" style="147" bestFit="1" customWidth="1"/>
    <col min="5" max="5" width="21.75" style="147" customWidth="1"/>
    <col min="6" max="6" width="15.625" style="147" bestFit="1" customWidth="1"/>
    <col min="7" max="7" width="9" style="147"/>
    <col min="8" max="8" width="15" style="147" bestFit="1" customWidth="1"/>
    <col min="9" max="16384" width="9" style="147"/>
  </cols>
  <sheetData>
    <row r="1" spans="1:6">
      <c r="A1" s="147" t="s">
        <v>92</v>
      </c>
    </row>
    <row r="2" spans="1:6" ht="161.25" customHeight="1">
      <c r="A2" s="148" t="s">
        <v>0</v>
      </c>
      <c r="B2" s="149" t="s">
        <v>66</v>
      </c>
      <c r="C2" s="150" t="s">
        <v>65</v>
      </c>
      <c r="D2" s="151" t="s">
        <v>68</v>
      </c>
      <c r="E2" s="151" t="s">
        <v>67</v>
      </c>
      <c r="F2" s="151" t="s">
        <v>64</v>
      </c>
    </row>
    <row r="3" spans="1:6">
      <c r="A3" s="152" t="s">
        <v>24</v>
      </c>
      <c r="B3" s="153">
        <v>113062673.56999999</v>
      </c>
      <c r="C3" s="154">
        <v>65733125.88000001</v>
      </c>
      <c r="D3" s="155">
        <v>311445310.08999997</v>
      </c>
      <c r="E3" s="156">
        <f>+Table3354[[#This Row],[ผลงานรายรับ IP ปกติ]]+Table3354[[#This Row],[ผลงานCOVID-19 No วัคซีน]]</f>
        <v>377178435.96999997</v>
      </c>
      <c r="F3" s="157">
        <f>+Table3354[[#This Row],[% ที่ทำได้]]*100/Table3354[[#This Row],[ประมาณการรายรับ IP 
]]</f>
        <v>333.60120016663075</v>
      </c>
    </row>
    <row r="4" spans="1:6">
      <c r="A4" s="152" t="s">
        <v>25</v>
      </c>
      <c r="B4" s="158">
        <v>31948962.670000002</v>
      </c>
      <c r="C4" s="159">
        <v>15200907.159999998</v>
      </c>
      <c r="D4" s="159">
        <v>100643983.37</v>
      </c>
      <c r="E4" s="156">
        <f>+Table3354[[#This Row],[ผลงานรายรับ IP ปกติ]]+Table3354[[#This Row],[ผลงานCOVID-19 No วัคซีน]]</f>
        <v>115844890.53</v>
      </c>
      <c r="F4" s="157">
        <f>+Table3354[[#This Row],[% ที่ทำได้]]*100/Table3354[[#This Row],[ประมาณการรายรับ IP 
]]</f>
        <v>362.59358942748418</v>
      </c>
    </row>
    <row r="5" spans="1:6">
      <c r="A5" s="152" t="s">
        <v>26</v>
      </c>
      <c r="B5" s="158">
        <v>4960315.21</v>
      </c>
      <c r="C5" s="159">
        <v>3116964.93</v>
      </c>
      <c r="D5" s="159">
        <v>40827342.939999998</v>
      </c>
      <c r="E5" s="156">
        <f>+Table3354[[#This Row],[ผลงานรายรับ IP ปกติ]]+Table3354[[#This Row],[ผลงานCOVID-19 No วัคซีน]]</f>
        <v>43944307.869999997</v>
      </c>
      <c r="F5" s="157">
        <f>+Table3354[[#This Row],[% ที่ทำได้]]*100/Table3354[[#This Row],[ประมาณการรายรับ IP 
]]</f>
        <v>885.91764856814416</v>
      </c>
    </row>
    <row r="6" spans="1:6">
      <c r="A6" s="160" t="s">
        <v>42</v>
      </c>
      <c r="B6" s="158">
        <v>4020643.21</v>
      </c>
      <c r="C6" s="159">
        <v>5431251.2199999997</v>
      </c>
      <c r="D6" s="159">
        <v>66422447.850000001</v>
      </c>
      <c r="E6" s="156">
        <f>+Table3354[[#This Row],[ผลงานรายรับ IP ปกติ]]+Table3354[[#This Row],[ผลงานCOVID-19 No วัคซีน]]</f>
        <v>71853699.070000008</v>
      </c>
      <c r="F6" s="157">
        <f>+Table3354[[#This Row],[% ที่ทำได้]]*100/Table3354[[#This Row],[ประมาณการรายรับ IP 
]]</f>
        <v>1787.1195059359673</v>
      </c>
    </row>
    <row r="7" spans="1:6">
      <c r="A7" s="160" t="s">
        <v>28</v>
      </c>
      <c r="B7" s="158">
        <v>5107535.04</v>
      </c>
      <c r="C7" s="159">
        <v>594386.29</v>
      </c>
      <c r="D7" s="159">
        <v>35137981.870000005</v>
      </c>
      <c r="E7" s="156">
        <f>+Table3354[[#This Row],[ผลงานรายรับ IP ปกติ]]+Table3354[[#This Row],[ผลงานCOVID-19 No วัคซีน]]</f>
        <v>35732368.160000004</v>
      </c>
      <c r="F7" s="157">
        <f>+Table3354[[#This Row],[% ที่ทำได้]]*100/Table3354[[#This Row],[ประมาณการรายรับ IP 
]]</f>
        <v>699.60103807726409</v>
      </c>
    </row>
    <row r="8" spans="1:6">
      <c r="A8" s="160" t="s">
        <v>29</v>
      </c>
      <c r="B8" s="158">
        <v>3330034.79</v>
      </c>
      <c r="C8" s="159">
        <v>182149.64</v>
      </c>
      <c r="D8" s="159">
        <v>9863859.5899999999</v>
      </c>
      <c r="E8" s="156">
        <f>+Table3354[[#This Row],[ผลงานรายรับ IP ปกติ]]+Table3354[[#This Row],[ผลงานCOVID-19 No วัคซีน]]</f>
        <v>10046009.23</v>
      </c>
      <c r="F8" s="157">
        <f>+Table3354[[#This Row],[% ที่ทำได้]]*100/Table3354[[#This Row],[ประมาณการรายรับ IP 
]]</f>
        <v>301.67880708537581</v>
      </c>
    </row>
    <row r="9" spans="1:6">
      <c r="A9" s="160" t="s">
        <v>30</v>
      </c>
      <c r="B9" s="158">
        <v>12980566.43</v>
      </c>
      <c r="C9" s="159">
        <v>19615245.400000002</v>
      </c>
      <c r="D9" s="159">
        <v>176139667.76999998</v>
      </c>
      <c r="E9" s="156">
        <f>+Table3354[[#This Row],[ผลงานรายรับ IP ปกติ]]+Table3354[[#This Row],[ผลงานCOVID-19 No วัคซีน]]</f>
        <v>195754913.16999999</v>
      </c>
      <c r="F9" s="157">
        <f>+Table3354[[#This Row],[% ที่ทำได้]]*100/Table3354[[#This Row],[ประมาณการรายรับ IP 
]]</f>
        <v>1508.061410306268</v>
      </c>
    </row>
    <row r="10" spans="1:6">
      <c r="A10" s="160" t="s">
        <v>31</v>
      </c>
      <c r="B10" s="158">
        <v>6526096.8399999999</v>
      </c>
      <c r="C10" s="159">
        <v>274893.67000000016</v>
      </c>
      <c r="D10" s="159">
        <v>33793958.530000001</v>
      </c>
      <c r="E10" s="156">
        <f>+Table3354[[#This Row],[ผลงานรายรับ IP ปกติ]]+Table3354[[#This Row],[ผลงานCOVID-19 No วัคซีน]]</f>
        <v>34068852.200000003</v>
      </c>
      <c r="F10" s="157">
        <f>+Table3354[[#This Row],[% ที่ทำได้]]*100/Table3354[[#This Row],[ประมาณการรายรับ IP 
]]</f>
        <v>522.04024909933764</v>
      </c>
    </row>
    <row r="11" spans="1:6">
      <c r="A11" s="160" t="s">
        <v>32</v>
      </c>
      <c r="B11" s="158">
        <v>5071974.59</v>
      </c>
      <c r="C11" s="159">
        <v>4026954.4299999997</v>
      </c>
      <c r="D11" s="159">
        <v>57132091.640000001</v>
      </c>
      <c r="E11" s="156">
        <f>+Table3354[[#This Row],[ผลงานรายรับ IP ปกติ]]+Table3354[[#This Row],[ผลงานCOVID-19 No วัคซีน]]</f>
        <v>61159046.07</v>
      </c>
      <c r="F11" s="157">
        <f>+Table3354[[#This Row],[% ที่ทำได้]]*100/Table3354[[#This Row],[ประมาณการรายรับ IP 
]]</f>
        <v>1205.8231953800068</v>
      </c>
    </row>
    <row r="12" spans="1:6">
      <c r="A12" s="160" t="s">
        <v>33</v>
      </c>
      <c r="B12" s="158">
        <v>5701387.1500000004</v>
      </c>
      <c r="C12" s="159">
        <v>2558140.69</v>
      </c>
      <c r="D12" s="159">
        <v>40551770.63000001</v>
      </c>
      <c r="E12" s="156">
        <f>+Table3354[[#This Row],[ผลงานรายรับ IP ปกติ]]+Table3354[[#This Row],[ผลงานCOVID-19 No วัคซีน]]</f>
        <v>43109911.320000008</v>
      </c>
      <c r="F12" s="157">
        <f>+Table3354[[#This Row],[% ที่ทำได้]]*100/Table3354[[#This Row],[ประมาณการรายรับ IP 
]]</f>
        <v>756.13022209866961</v>
      </c>
    </row>
    <row r="13" spans="1:6">
      <c r="A13" s="160" t="s">
        <v>34</v>
      </c>
      <c r="B13" s="158">
        <v>3223461.3</v>
      </c>
      <c r="C13" s="159">
        <v>3472956.5199999996</v>
      </c>
      <c r="D13" s="159">
        <v>38051006.990000002</v>
      </c>
      <c r="E13" s="156">
        <f>+Table3354[[#This Row],[ผลงานรายรับ IP ปกติ]]+Table3354[[#This Row],[ผลงานCOVID-19 No วัคซีน]]</f>
        <v>41523963.510000005</v>
      </c>
      <c r="F13" s="157">
        <f>+Table3354[[#This Row],[% ที่ทำได้]]*100/Table3354[[#This Row],[ประมาณการรายรับ IP 
]]</f>
        <v>1288.1793713484324</v>
      </c>
    </row>
    <row r="14" spans="1:6">
      <c r="A14" s="160" t="s">
        <v>35</v>
      </c>
      <c r="B14" s="158">
        <v>7921277.5499999998</v>
      </c>
      <c r="C14" s="159">
        <v>6065935.3100000005</v>
      </c>
      <c r="D14" s="159">
        <v>75360733.900000006</v>
      </c>
      <c r="E14" s="156">
        <f>+Table3354[[#This Row],[ผลงานรายรับ IP ปกติ]]+Table3354[[#This Row],[ผลงานCOVID-19 No วัคซีน]]</f>
        <v>81426669.210000008</v>
      </c>
      <c r="F14" s="157">
        <f>+Table3354[[#This Row],[% ที่ทำได้]]*100/Table3354[[#This Row],[ประมาณการรายรับ IP 
]]</f>
        <v>1027.9486950940131</v>
      </c>
    </row>
    <row r="15" spans="1:6">
      <c r="A15" s="160" t="s">
        <v>36</v>
      </c>
      <c r="B15" s="158">
        <v>2687737.79</v>
      </c>
      <c r="C15" s="159">
        <v>0</v>
      </c>
      <c r="D15" s="159">
        <v>15301976.489999998</v>
      </c>
      <c r="E15" s="156">
        <f>+Table3354[[#This Row],[ผลงานรายรับ IP ปกติ]]+Table3354[[#This Row],[ผลงานCOVID-19 No วัคซีน]]</f>
        <v>15301976.489999998</v>
      </c>
      <c r="F15" s="157">
        <f>+Table3354[[#This Row],[% ที่ทำได้]]*100/Table3354[[#This Row],[ประมาณการรายรับ IP 
]]</f>
        <v>569.32549547550911</v>
      </c>
    </row>
    <row r="16" spans="1:6">
      <c r="A16" s="160" t="s">
        <v>37</v>
      </c>
      <c r="B16" s="158">
        <v>5263404.3600000003</v>
      </c>
      <c r="C16" s="159">
        <v>2109693.6800000002</v>
      </c>
      <c r="D16" s="159">
        <v>112243323.79999998</v>
      </c>
      <c r="E16" s="156">
        <f>+Table3354[[#This Row],[ผลงานรายรับ IP ปกติ]]+Table3354[[#This Row],[ผลงานCOVID-19 No วัคซีน]]</f>
        <v>114353017.47999999</v>
      </c>
      <c r="F16" s="157">
        <f>+Table3354[[#This Row],[% ที่ทำได้]]*100/Table3354[[#This Row],[ประมาณการรายรับ IP 
]]</f>
        <v>2172.6055924762727</v>
      </c>
    </row>
    <row r="17" spans="1:6">
      <c r="A17" s="160" t="s">
        <v>38</v>
      </c>
      <c r="B17" s="158">
        <v>2388910.37</v>
      </c>
      <c r="C17" s="159">
        <v>130621.89999999997</v>
      </c>
      <c r="D17" s="159">
        <v>16916126.729999997</v>
      </c>
      <c r="E17" s="156">
        <f>+Table3354[[#This Row],[ผลงานรายรับ IP ปกติ]]+Table3354[[#This Row],[ผลงานCOVID-19 No วัคซีน]]</f>
        <v>17046748.629999995</v>
      </c>
      <c r="F17" s="157">
        <f>+Table3354[[#This Row],[% ที่ทำได้]]*100/Table3354[[#This Row],[ประมาณการรายรับ IP 
]]</f>
        <v>713.5784098086524</v>
      </c>
    </row>
    <row r="18" spans="1:6" ht="38.25" customHeight="1">
      <c r="A18" s="160" t="s">
        <v>39</v>
      </c>
      <c r="B18" s="158">
        <v>3746159.99</v>
      </c>
      <c r="C18" s="159">
        <v>0</v>
      </c>
      <c r="D18" s="159">
        <v>9335943.5300000012</v>
      </c>
      <c r="E18" s="156">
        <f>+Table3354[[#This Row],[ผลงานรายรับ IP ปกติ]]+Table3354[[#This Row],[ผลงานCOVID-19 No วัคซีน]]</f>
        <v>9335943.5300000012</v>
      </c>
      <c r="F18" s="157">
        <f>+Table3354[[#This Row],[% ที่ทำได้]]*100/Table3354[[#This Row],[ประมาณการรายรับ IP 
]]</f>
        <v>249.21368961607004</v>
      </c>
    </row>
    <row r="19" spans="1:6" ht="33.75" customHeight="1">
      <c r="A19" s="161" t="s">
        <v>40</v>
      </c>
      <c r="B19" s="162">
        <f>SUBTOTAL(109,B3:B18)</f>
        <v>217941140.86000007</v>
      </c>
      <c r="C19" s="162">
        <f>SUBTOTAL(109,C3:C18)</f>
        <v>128513226.72000004</v>
      </c>
      <c r="D19" s="162">
        <f>SUBTOTAL(109,D3:D18)</f>
        <v>1139167525.72</v>
      </c>
      <c r="E19" s="156">
        <f>+Table3354[[#This Row],[ผลงานรายรับ IP ปกติ]]+Table3354[[#This Row],[ผลงานCOVID-19 No วัคซีน]]</f>
        <v>1267680752.4400001</v>
      </c>
      <c r="F19" s="157">
        <f>+Table3354[[#This Row],[% ที่ทำได้]]*100/Table3354[[#This Row],[ประมาณการรายรับ IP 
]]</f>
        <v>581.66197875155956</v>
      </c>
    </row>
    <row r="22" spans="1:6" ht="103.5">
      <c r="A22" s="148" t="s">
        <v>0</v>
      </c>
      <c r="B22" s="149" t="s">
        <v>66</v>
      </c>
      <c r="C22" s="150" t="s">
        <v>65</v>
      </c>
      <c r="D22" s="151" t="s">
        <v>68</v>
      </c>
    </row>
    <row r="23" spans="1:6">
      <c r="A23" s="160" t="s">
        <v>36</v>
      </c>
      <c r="B23" s="158">
        <v>2687737.79</v>
      </c>
      <c r="C23" s="159">
        <v>0</v>
      </c>
      <c r="D23" s="159">
        <v>15301976.489999998</v>
      </c>
    </row>
    <row r="24" spans="1:6">
      <c r="A24" s="160" t="s">
        <v>38</v>
      </c>
      <c r="B24" s="158">
        <v>2388910.37</v>
      </c>
      <c r="C24" s="159">
        <v>130621.89999999997</v>
      </c>
      <c r="D24" s="159">
        <v>16916126.729999997</v>
      </c>
    </row>
    <row r="25" spans="1:6">
      <c r="A25" s="160" t="s">
        <v>39</v>
      </c>
      <c r="B25" s="158">
        <v>3746159.99</v>
      </c>
      <c r="C25" s="159">
        <v>0</v>
      </c>
      <c r="D25" s="159">
        <v>9335943.5300000012</v>
      </c>
    </row>
    <row r="26" spans="1:6">
      <c r="A26" s="161" t="s">
        <v>40</v>
      </c>
      <c r="B26" s="162">
        <f>SUBTOTAL(109,B23:B25)</f>
        <v>8822808.1500000004</v>
      </c>
      <c r="C26" s="162">
        <f>SUBTOTAL(109,C23:C25)</f>
        <v>130621.89999999997</v>
      </c>
      <c r="D26" s="162">
        <f>SUBTOTAL(109,D23:D25)</f>
        <v>41554046.75</v>
      </c>
    </row>
    <row r="29" spans="1:6" ht="103.5">
      <c r="A29" s="163" t="s">
        <v>0</v>
      </c>
      <c r="B29" s="164" t="s">
        <v>66</v>
      </c>
      <c r="C29" s="165" t="s">
        <v>65</v>
      </c>
      <c r="D29" s="166" t="s">
        <v>68</v>
      </c>
    </row>
    <row r="30" spans="1:6">
      <c r="A30" s="167" t="s">
        <v>26</v>
      </c>
      <c r="B30" s="158">
        <v>4960315.21</v>
      </c>
      <c r="C30" s="159">
        <v>3116964.93</v>
      </c>
      <c r="D30" s="159">
        <v>40827342.939999998</v>
      </c>
    </row>
    <row r="31" spans="1:6">
      <c r="A31" s="168" t="s">
        <v>42</v>
      </c>
      <c r="B31" s="158">
        <v>4020643.21</v>
      </c>
      <c r="C31" s="159">
        <v>5431251.2199999997</v>
      </c>
      <c r="D31" s="159">
        <v>66422447.850000001</v>
      </c>
    </row>
    <row r="32" spans="1:6">
      <c r="A32" s="168" t="s">
        <v>28</v>
      </c>
      <c r="B32" s="158">
        <v>5107535.04</v>
      </c>
      <c r="C32" s="159">
        <v>594386.29</v>
      </c>
      <c r="D32" s="159">
        <v>35137981.870000005</v>
      </c>
    </row>
    <row r="33" spans="1:4">
      <c r="A33" s="168" t="s">
        <v>29</v>
      </c>
      <c r="B33" s="158">
        <v>3330034.79</v>
      </c>
      <c r="C33" s="159">
        <v>182149.64</v>
      </c>
      <c r="D33" s="159">
        <v>9863859.5899999999</v>
      </c>
    </row>
    <row r="34" spans="1:4">
      <c r="A34" s="168" t="s">
        <v>30</v>
      </c>
      <c r="B34" s="158">
        <v>12980566.43</v>
      </c>
      <c r="C34" s="159">
        <v>19615245.400000002</v>
      </c>
      <c r="D34" s="159">
        <v>176139667.76999998</v>
      </c>
    </row>
    <row r="35" spans="1:4">
      <c r="A35" s="168" t="s">
        <v>31</v>
      </c>
      <c r="B35" s="158">
        <v>6526096.8399999999</v>
      </c>
      <c r="C35" s="159">
        <v>274893.67000000016</v>
      </c>
      <c r="D35" s="159">
        <v>33793958.530000001</v>
      </c>
    </row>
    <row r="36" spans="1:4">
      <c r="A36" s="168" t="s">
        <v>32</v>
      </c>
      <c r="B36" s="158">
        <v>5071974.59</v>
      </c>
      <c r="C36" s="159">
        <v>4026954.4299999997</v>
      </c>
      <c r="D36" s="159">
        <v>57132091.640000001</v>
      </c>
    </row>
    <row r="37" spans="1:4">
      <c r="A37" s="168" t="s">
        <v>33</v>
      </c>
      <c r="B37" s="158">
        <v>5701387.1500000004</v>
      </c>
      <c r="C37" s="159">
        <v>2558140.69</v>
      </c>
      <c r="D37" s="159">
        <v>40551770.63000001</v>
      </c>
    </row>
    <row r="38" spans="1:4">
      <c r="A38" s="168" t="s">
        <v>34</v>
      </c>
      <c r="B38" s="158">
        <v>3223461.3</v>
      </c>
      <c r="C38" s="159">
        <v>3472956.5199999996</v>
      </c>
      <c r="D38" s="159">
        <v>38051006.990000002</v>
      </c>
    </row>
    <row r="39" spans="1:4">
      <c r="A39" s="168" t="s">
        <v>35</v>
      </c>
      <c r="B39" s="158">
        <v>7921277.5499999998</v>
      </c>
      <c r="C39" s="159">
        <v>6065935.3100000005</v>
      </c>
      <c r="D39" s="159">
        <v>75360733.900000006</v>
      </c>
    </row>
    <row r="40" spans="1:4">
      <c r="A40" s="168" t="s">
        <v>37</v>
      </c>
      <c r="B40" s="158">
        <v>5263404.3600000003</v>
      </c>
      <c r="C40" s="159">
        <v>2109693.6800000002</v>
      </c>
      <c r="D40" s="159">
        <v>112243323.79999998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zoomScale="110" zoomScaleNormal="110" workbookViewId="0">
      <selection activeCell="A2" sqref="A2:H20"/>
    </sheetView>
  </sheetViews>
  <sheetFormatPr defaultRowHeight="21"/>
  <cols>
    <col min="1" max="1" width="19.875" style="48" bestFit="1" customWidth="1"/>
    <col min="2" max="2" width="13.75" style="48" bestFit="1" customWidth="1"/>
    <col min="3" max="4" width="12.625" style="48" bestFit="1" customWidth="1"/>
    <col min="5" max="6" width="12.625" style="48" customWidth="1"/>
    <col min="7" max="7" width="12.25" style="48" bestFit="1" customWidth="1"/>
    <col min="8" max="8" width="13.75" style="48" bestFit="1" customWidth="1"/>
    <col min="9" max="16384" width="9" style="48"/>
  </cols>
  <sheetData>
    <row r="1" spans="1:8">
      <c r="A1" s="210" t="s">
        <v>82</v>
      </c>
      <c r="B1" s="210"/>
      <c r="C1" s="210"/>
      <c r="D1" s="210"/>
      <c r="E1" s="210"/>
      <c r="F1" s="210"/>
      <c r="G1" s="210"/>
      <c r="H1" s="210"/>
    </row>
    <row r="2" spans="1:8" ht="22.5" customHeight="1">
      <c r="A2" s="211" t="s">
        <v>0</v>
      </c>
      <c r="B2" s="49" t="s">
        <v>71</v>
      </c>
      <c r="C2" s="49" t="s">
        <v>72</v>
      </c>
      <c r="D2" s="49" t="s">
        <v>73</v>
      </c>
      <c r="E2" s="49" t="s">
        <v>74</v>
      </c>
      <c r="F2" s="49" t="s">
        <v>75</v>
      </c>
      <c r="G2" s="49" t="s">
        <v>70</v>
      </c>
      <c r="H2" s="208" t="s">
        <v>81</v>
      </c>
    </row>
    <row r="3" spans="1:8">
      <c r="A3" s="211"/>
      <c r="B3" s="94" t="s">
        <v>76</v>
      </c>
      <c r="C3" s="94" t="s">
        <v>78</v>
      </c>
      <c r="D3" s="94" t="s">
        <v>77</v>
      </c>
      <c r="E3" s="94" t="s">
        <v>79</v>
      </c>
      <c r="F3" s="94"/>
      <c r="G3" s="94" t="s">
        <v>80</v>
      </c>
      <c r="H3" s="209"/>
    </row>
    <row r="4" spans="1:8">
      <c r="A4" s="93" t="s">
        <v>24</v>
      </c>
      <c r="B4" s="91">
        <v>10497220.1</v>
      </c>
      <c r="C4" s="92">
        <v>1049000</v>
      </c>
      <c r="D4" s="92">
        <v>2200000</v>
      </c>
      <c r="E4" s="92">
        <v>290000</v>
      </c>
      <c r="F4" s="92"/>
      <c r="G4" s="92">
        <v>500000</v>
      </c>
      <c r="H4" s="95">
        <f>SUM(B4:G4)</f>
        <v>14536220.1</v>
      </c>
    </row>
    <row r="5" spans="1:8">
      <c r="A5" s="93" t="s">
        <v>25</v>
      </c>
      <c r="B5" s="92">
        <v>3942759.62</v>
      </c>
      <c r="C5" s="92">
        <v>1060000</v>
      </c>
      <c r="D5" s="92"/>
      <c r="E5" s="92">
        <v>50000</v>
      </c>
      <c r="F5" s="92"/>
      <c r="G5" s="92"/>
      <c r="H5" s="95">
        <f t="shared" ref="H5:H19" si="0">SUM(B5:G5)</f>
        <v>5052759.62</v>
      </c>
    </row>
    <row r="6" spans="1:8">
      <c r="A6" s="93" t="s">
        <v>26</v>
      </c>
      <c r="B6" s="91">
        <v>1402904.49</v>
      </c>
      <c r="C6" s="92">
        <v>60000</v>
      </c>
      <c r="D6" s="92"/>
      <c r="E6" s="92">
        <v>700000</v>
      </c>
      <c r="F6" s="92"/>
      <c r="G6" s="92">
        <v>300000</v>
      </c>
      <c r="H6" s="95">
        <f t="shared" si="0"/>
        <v>2462904.4900000002</v>
      </c>
    </row>
    <row r="7" spans="1:8">
      <c r="A7" s="93" t="s">
        <v>42</v>
      </c>
      <c r="B7" s="91">
        <v>1456336.55</v>
      </c>
      <c r="C7" s="92">
        <v>60000</v>
      </c>
      <c r="D7" s="92"/>
      <c r="E7" s="92">
        <v>1000000</v>
      </c>
      <c r="F7" s="92"/>
      <c r="G7" s="92"/>
      <c r="H7" s="95">
        <f t="shared" si="0"/>
        <v>2516336.5499999998</v>
      </c>
    </row>
    <row r="8" spans="1:8">
      <c r="A8" s="93" t="s">
        <v>28</v>
      </c>
      <c r="B8" s="91">
        <v>779602.2</v>
      </c>
      <c r="C8" s="92">
        <v>60000</v>
      </c>
      <c r="D8" s="92"/>
      <c r="E8" s="92"/>
      <c r="F8" s="92"/>
      <c r="G8" s="92"/>
      <c r="H8" s="95">
        <f t="shared" si="0"/>
        <v>839602.2</v>
      </c>
    </row>
    <row r="9" spans="1:8">
      <c r="A9" s="93" t="s">
        <v>29</v>
      </c>
      <c r="B9" s="91">
        <v>1138584.19</v>
      </c>
      <c r="C9" s="92">
        <v>60000</v>
      </c>
      <c r="D9" s="92"/>
      <c r="E9" s="92"/>
      <c r="F9" s="92"/>
      <c r="G9" s="92"/>
      <c r="H9" s="95">
        <f t="shared" si="0"/>
        <v>1198584.19</v>
      </c>
    </row>
    <row r="10" spans="1:8">
      <c r="A10" s="93" t="s">
        <v>30</v>
      </c>
      <c r="B10" s="91">
        <v>0</v>
      </c>
      <c r="C10" s="92">
        <v>60000</v>
      </c>
      <c r="D10" s="92"/>
      <c r="E10" s="92"/>
      <c r="F10" s="92"/>
      <c r="G10" s="92">
        <v>150000</v>
      </c>
      <c r="H10" s="95">
        <f t="shared" si="0"/>
        <v>210000</v>
      </c>
    </row>
    <row r="11" spans="1:8">
      <c r="A11" s="93" t="s">
        <v>31</v>
      </c>
      <c r="B11" s="91">
        <v>1813157.61</v>
      </c>
      <c r="C11" s="92">
        <v>60000</v>
      </c>
      <c r="D11" s="92"/>
      <c r="E11" s="92"/>
      <c r="F11" s="92"/>
      <c r="G11" s="92"/>
      <c r="H11" s="95">
        <f t="shared" si="0"/>
        <v>1873157.61</v>
      </c>
    </row>
    <row r="12" spans="1:8">
      <c r="A12" s="93" t="s">
        <v>32</v>
      </c>
      <c r="B12" s="91">
        <v>1795816.91</v>
      </c>
      <c r="C12" s="92">
        <v>60000</v>
      </c>
      <c r="D12" s="92"/>
      <c r="E12" s="92"/>
      <c r="F12" s="92"/>
      <c r="G12" s="92">
        <v>150000</v>
      </c>
      <c r="H12" s="95">
        <f t="shared" si="0"/>
        <v>2005816.91</v>
      </c>
    </row>
    <row r="13" spans="1:8">
      <c r="A13" s="93" t="s">
        <v>33</v>
      </c>
      <c r="B13" s="91">
        <v>1618023.73</v>
      </c>
      <c r="C13" s="92">
        <v>60000</v>
      </c>
      <c r="D13" s="92"/>
      <c r="E13" s="92"/>
      <c r="F13" s="92"/>
      <c r="G13" s="92"/>
      <c r="H13" s="95">
        <f t="shared" si="0"/>
        <v>1678023.73</v>
      </c>
    </row>
    <row r="14" spans="1:8">
      <c r="A14" s="93" t="s">
        <v>34</v>
      </c>
      <c r="B14" s="91">
        <v>1571334.51</v>
      </c>
      <c r="C14" s="92">
        <v>60000</v>
      </c>
      <c r="D14" s="92"/>
      <c r="E14" s="92"/>
      <c r="F14" s="92"/>
      <c r="G14" s="92">
        <v>150000</v>
      </c>
      <c r="H14" s="95">
        <f t="shared" si="0"/>
        <v>1781334.51</v>
      </c>
    </row>
    <row r="15" spans="1:8">
      <c r="A15" s="93" t="s">
        <v>35</v>
      </c>
      <c r="B15" s="91">
        <v>2970505.46</v>
      </c>
      <c r="C15" s="92">
        <v>60000</v>
      </c>
      <c r="D15" s="92"/>
      <c r="E15" s="92"/>
      <c r="F15" s="92"/>
      <c r="G15" s="92"/>
      <c r="H15" s="95">
        <f t="shared" si="0"/>
        <v>3030505.46</v>
      </c>
    </row>
    <row r="16" spans="1:8">
      <c r="A16" s="93" t="s">
        <v>36</v>
      </c>
      <c r="B16" s="91">
        <v>931575.47</v>
      </c>
      <c r="C16" s="92">
        <v>60000</v>
      </c>
      <c r="D16" s="92"/>
      <c r="E16" s="92"/>
      <c r="F16" s="92"/>
      <c r="G16" s="92">
        <v>150000</v>
      </c>
      <c r="H16" s="95">
        <f t="shared" si="0"/>
        <v>1141575.47</v>
      </c>
    </row>
    <row r="17" spans="1:8">
      <c r="A17" s="93" t="s">
        <v>37</v>
      </c>
      <c r="B17" s="91">
        <v>1895399.21</v>
      </c>
      <c r="C17" s="92">
        <v>60000</v>
      </c>
      <c r="D17" s="92"/>
      <c r="E17" s="92"/>
      <c r="F17" s="92"/>
      <c r="G17" s="92">
        <v>1500000</v>
      </c>
      <c r="H17" s="95">
        <f t="shared" si="0"/>
        <v>3455399.21</v>
      </c>
    </row>
    <row r="18" spans="1:8">
      <c r="A18" s="93" t="s">
        <v>38</v>
      </c>
      <c r="B18" s="91">
        <v>0</v>
      </c>
      <c r="C18" s="92">
        <v>60000</v>
      </c>
      <c r="D18" s="92"/>
      <c r="E18" s="92"/>
      <c r="F18" s="92"/>
      <c r="G18" s="92"/>
      <c r="H18" s="95">
        <f t="shared" si="0"/>
        <v>60000</v>
      </c>
    </row>
    <row r="19" spans="1:8">
      <c r="A19" s="93" t="s">
        <v>39</v>
      </c>
      <c r="B19" s="91">
        <v>920630.12</v>
      </c>
      <c r="C19" s="92">
        <v>60000</v>
      </c>
      <c r="D19" s="92"/>
      <c r="E19" s="92"/>
      <c r="F19" s="92"/>
      <c r="G19" s="92"/>
      <c r="H19" s="95">
        <f t="shared" si="0"/>
        <v>980630.12</v>
      </c>
    </row>
    <row r="20" spans="1:8">
      <c r="A20" s="96" t="s">
        <v>40</v>
      </c>
      <c r="B20" s="95">
        <f>SUM(B4:B19)</f>
        <v>32733850.170000002</v>
      </c>
      <c r="C20" s="95">
        <f t="shared" ref="C20:H20" si="1">SUM(C4:C19)</f>
        <v>2949000</v>
      </c>
      <c r="D20" s="95">
        <f t="shared" si="1"/>
        <v>2200000</v>
      </c>
      <c r="E20" s="95">
        <f t="shared" si="1"/>
        <v>2040000</v>
      </c>
      <c r="F20" s="95"/>
      <c r="G20" s="95">
        <f t="shared" si="1"/>
        <v>2900000</v>
      </c>
      <c r="H20" s="95">
        <f t="shared" si="1"/>
        <v>42822850.170000002</v>
      </c>
    </row>
  </sheetData>
  <mergeCells count="3">
    <mergeCell ref="H2:H3"/>
    <mergeCell ref="A1:H1"/>
    <mergeCell ref="A2:A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workbookViewId="0">
      <selection activeCell="J23" sqref="J23"/>
    </sheetView>
  </sheetViews>
  <sheetFormatPr defaultRowHeight="15"/>
  <cols>
    <col min="1" max="1" width="26.75" style="102" bestFit="1" customWidth="1"/>
    <col min="2" max="2" width="21.125" style="102" bestFit="1" customWidth="1"/>
    <col min="3" max="3" width="18.875" style="102" bestFit="1" customWidth="1"/>
    <col min="4" max="4" width="13.125" style="102" bestFit="1" customWidth="1"/>
    <col min="5" max="5" width="15.125" style="102" bestFit="1" customWidth="1"/>
    <col min="6" max="6" width="13.125" style="102" bestFit="1" customWidth="1"/>
    <col min="7" max="8" width="14.125" style="102" bestFit="1" customWidth="1"/>
    <col min="9" max="16384" width="9" style="102"/>
  </cols>
  <sheetData>
    <row r="1" spans="1:8" s="99" customFormat="1" ht="60">
      <c r="A1" s="98" t="s">
        <v>0</v>
      </c>
      <c r="B1" s="98" t="s">
        <v>86</v>
      </c>
      <c r="C1" s="98" t="s">
        <v>87</v>
      </c>
      <c r="D1" s="98" t="s">
        <v>88</v>
      </c>
      <c r="E1" s="98" t="s">
        <v>89</v>
      </c>
      <c r="F1" s="98" t="s">
        <v>83</v>
      </c>
      <c r="G1" s="98" t="s">
        <v>90</v>
      </c>
      <c r="H1" s="98" t="s">
        <v>91</v>
      </c>
    </row>
    <row r="2" spans="1:8" ht="22.5">
      <c r="A2" s="100" t="s">
        <v>24</v>
      </c>
      <c r="B2" s="101">
        <v>160957374.84999999</v>
      </c>
      <c r="C2" s="101">
        <v>420494319.63999999</v>
      </c>
      <c r="D2" s="101">
        <v>0</v>
      </c>
      <c r="E2" s="101">
        <v>0</v>
      </c>
      <c r="F2" s="101">
        <v>27821.657822839978</v>
      </c>
      <c r="G2" s="101">
        <v>389380.11</v>
      </c>
      <c r="H2" s="101">
        <v>389380.11</v>
      </c>
    </row>
    <row r="3" spans="1:8" ht="22.5">
      <c r="A3" s="100" t="s">
        <v>25</v>
      </c>
      <c r="B3" s="101">
        <v>60455647.57</v>
      </c>
      <c r="C3" s="101">
        <v>131509397.63</v>
      </c>
      <c r="D3" s="101">
        <v>0</v>
      </c>
      <c r="E3" s="101">
        <v>1263269.1099999994</v>
      </c>
      <c r="F3" s="101">
        <v>8022.8228261200002</v>
      </c>
      <c r="G3" s="101">
        <v>112284.02</v>
      </c>
      <c r="H3" s="101">
        <v>112284.02</v>
      </c>
    </row>
    <row r="4" spans="1:8" ht="22.5">
      <c r="A4" s="100" t="s">
        <v>26</v>
      </c>
      <c r="B4" s="101">
        <v>24360506.140000001</v>
      </c>
      <c r="C4" s="101">
        <v>58505227.729999997</v>
      </c>
      <c r="D4" s="101">
        <v>0</v>
      </c>
      <c r="E4" s="101">
        <v>0</v>
      </c>
      <c r="F4" s="101">
        <v>1175.6077999999991</v>
      </c>
      <c r="G4" s="101">
        <v>16453.310000000001</v>
      </c>
      <c r="H4" s="101">
        <v>16453.310000000001</v>
      </c>
    </row>
    <row r="5" spans="1:8" ht="22.5">
      <c r="A5" s="100" t="s">
        <v>27</v>
      </c>
      <c r="B5" s="101">
        <v>22330493.84</v>
      </c>
      <c r="C5" s="101">
        <v>85065107.849999994</v>
      </c>
      <c r="D5" s="101">
        <v>0</v>
      </c>
      <c r="E5" s="101">
        <v>0</v>
      </c>
      <c r="F5" s="101">
        <v>1117.7220000000007</v>
      </c>
      <c r="G5" s="101">
        <v>15643.16</v>
      </c>
      <c r="H5" s="101">
        <v>15643.16</v>
      </c>
    </row>
    <row r="6" spans="1:8" ht="22.5">
      <c r="A6" s="100" t="s">
        <v>28</v>
      </c>
      <c r="B6" s="101">
        <v>25004970.079999998</v>
      </c>
      <c r="C6" s="101">
        <v>58387011.259999998</v>
      </c>
      <c r="D6" s="101">
        <v>0</v>
      </c>
      <c r="E6" s="101">
        <v>128795.79999999888</v>
      </c>
      <c r="F6" s="101">
        <v>723.24729999999965</v>
      </c>
      <c r="G6" s="101">
        <v>10122.26</v>
      </c>
      <c r="H6" s="101">
        <v>10122.26</v>
      </c>
    </row>
    <row r="7" spans="1:8" ht="22.5">
      <c r="A7" s="100" t="s">
        <v>29</v>
      </c>
      <c r="B7" s="101">
        <v>17458290.920000002</v>
      </c>
      <c r="C7" s="101">
        <v>26501680.879999999</v>
      </c>
      <c r="D7" s="101">
        <v>0</v>
      </c>
      <c r="E7" s="101">
        <v>2517789.9900000002</v>
      </c>
      <c r="F7" s="101">
        <v>375.26420000000002</v>
      </c>
      <c r="G7" s="101">
        <v>5252.04</v>
      </c>
      <c r="H7" s="101">
        <v>5252.04</v>
      </c>
    </row>
    <row r="8" spans="1:8" ht="22.5">
      <c r="A8" s="100" t="s">
        <v>30</v>
      </c>
      <c r="B8" s="101">
        <v>44861275.920000002</v>
      </c>
      <c r="C8" s="101">
        <v>187896367.97999999</v>
      </c>
      <c r="D8" s="101">
        <v>0</v>
      </c>
      <c r="E8" s="101">
        <v>0</v>
      </c>
      <c r="F8" s="101">
        <v>3948.5819000000006</v>
      </c>
      <c r="G8" s="101">
        <v>55262.68</v>
      </c>
      <c r="H8" s="101">
        <v>55262.68</v>
      </c>
    </row>
    <row r="9" spans="1:8" ht="22.5">
      <c r="A9" s="100" t="s">
        <v>31</v>
      </c>
      <c r="B9" s="101">
        <v>27801750.079999998</v>
      </c>
      <c r="C9" s="101">
        <v>54346571.700000003</v>
      </c>
      <c r="D9" s="101">
        <v>0</v>
      </c>
      <c r="E9" s="101">
        <v>1067187.6000000006</v>
      </c>
      <c r="F9" s="101">
        <v>707.2841999999996</v>
      </c>
      <c r="G9" s="101">
        <v>9898.85</v>
      </c>
      <c r="H9" s="101">
        <v>9898.85</v>
      </c>
    </row>
    <row r="10" spans="1:8" ht="22.5">
      <c r="A10" s="100" t="s">
        <v>32</v>
      </c>
      <c r="B10" s="101">
        <v>27535859.199999999</v>
      </c>
      <c r="C10" s="101">
        <v>80921414.230000004</v>
      </c>
      <c r="D10" s="101">
        <v>0</v>
      </c>
      <c r="E10" s="101">
        <v>0</v>
      </c>
      <c r="F10" s="101">
        <v>1009.0846</v>
      </c>
      <c r="G10" s="101">
        <v>14122.72</v>
      </c>
      <c r="H10" s="101">
        <v>14122.72</v>
      </c>
    </row>
    <row r="11" spans="1:8" ht="22.5">
      <c r="A11" s="100" t="s">
        <v>33</v>
      </c>
      <c r="B11" s="101">
        <v>24809697.190000001</v>
      </c>
      <c r="C11" s="101">
        <v>60190295.109999999</v>
      </c>
      <c r="D11" s="101">
        <v>0</v>
      </c>
      <c r="E11" s="101">
        <v>0</v>
      </c>
      <c r="F11" s="101">
        <v>914.13119999999992</v>
      </c>
      <c r="G11" s="101">
        <v>12793.79</v>
      </c>
      <c r="H11" s="101">
        <v>12793.79</v>
      </c>
    </row>
    <row r="12" spans="1:8" ht="22.5">
      <c r="A12" s="100" t="s">
        <v>34</v>
      </c>
      <c r="B12" s="101">
        <v>24093949.07</v>
      </c>
      <c r="C12" s="101">
        <v>66235484.210000001</v>
      </c>
      <c r="D12" s="101">
        <v>0</v>
      </c>
      <c r="E12" s="101">
        <v>0</v>
      </c>
      <c r="F12" s="101">
        <v>739.72880000000032</v>
      </c>
      <c r="G12" s="101">
        <v>10352.93</v>
      </c>
      <c r="H12" s="101">
        <v>10352.93</v>
      </c>
    </row>
    <row r="13" spans="1:8" ht="22.5">
      <c r="A13" s="100" t="s">
        <v>35</v>
      </c>
      <c r="B13" s="101">
        <v>45547750.420000002</v>
      </c>
      <c r="C13" s="101">
        <v>108472559.44</v>
      </c>
      <c r="D13" s="101">
        <v>0</v>
      </c>
      <c r="E13" s="101">
        <v>0</v>
      </c>
      <c r="F13" s="101">
        <v>1371.7182000000003</v>
      </c>
      <c r="G13" s="101">
        <v>19197.990000000002</v>
      </c>
      <c r="H13" s="101">
        <v>19197.990000000002</v>
      </c>
    </row>
    <row r="14" spans="1:8" ht="22.5">
      <c r="A14" s="100" t="s">
        <v>36</v>
      </c>
      <c r="B14" s="101">
        <v>14284157.210000001</v>
      </c>
      <c r="C14" s="101">
        <v>30034869.350000001</v>
      </c>
      <c r="D14" s="101">
        <v>0</v>
      </c>
      <c r="E14" s="101">
        <v>1640696.3000000003</v>
      </c>
      <c r="F14" s="101">
        <v>207.99979999999994</v>
      </c>
      <c r="G14" s="101">
        <v>2911.08</v>
      </c>
      <c r="H14" s="101">
        <v>2911.08</v>
      </c>
    </row>
    <row r="15" spans="1:8" ht="22.5">
      <c r="A15" s="100" t="s">
        <v>37</v>
      </c>
      <c r="B15" s="101">
        <v>29062787.969999999</v>
      </c>
      <c r="C15" s="101">
        <v>119236658.33</v>
      </c>
      <c r="D15" s="101">
        <v>0</v>
      </c>
      <c r="E15" s="101">
        <v>14845.589999999851</v>
      </c>
      <c r="F15" s="101">
        <v>732.45619999999963</v>
      </c>
      <c r="G15" s="101">
        <v>10251.15</v>
      </c>
      <c r="H15" s="101">
        <v>10251.15</v>
      </c>
    </row>
    <row r="16" spans="1:8" ht="22.5">
      <c r="A16" s="100" t="s">
        <v>38</v>
      </c>
      <c r="B16" s="101">
        <v>14660150.789999999</v>
      </c>
      <c r="C16" s="101">
        <v>27756566.510000002</v>
      </c>
      <c r="D16" s="101">
        <v>0</v>
      </c>
      <c r="E16" s="101">
        <v>385433.48</v>
      </c>
      <c r="F16" s="101">
        <v>346.3633999999999</v>
      </c>
      <c r="G16" s="101">
        <v>4847.5600000000004</v>
      </c>
      <c r="H16" s="101">
        <v>4847.5600000000004</v>
      </c>
    </row>
    <row r="17" spans="1:8" ht="22.5">
      <c r="A17" s="100" t="s">
        <v>39</v>
      </c>
      <c r="B17" s="101">
        <v>14116328.42</v>
      </c>
      <c r="C17" s="101">
        <v>21006110.539999999</v>
      </c>
      <c r="D17" s="101">
        <v>0</v>
      </c>
      <c r="E17" s="101">
        <v>2653737.19</v>
      </c>
      <c r="F17" s="101">
        <v>256.89300000000003</v>
      </c>
      <c r="G17" s="101">
        <v>3595.37</v>
      </c>
      <c r="H17" s="101">
        <v>3595.37</v>
      </c>
    </row>
    <row r="18" spans="1:8">
      <c r="A18" s="103" t="s">
        <v>84</v>
      </c>
      <c r="B18" s="104">
        <f>SUM(B2:B17)</f>
        <v>577340989.66999996</v>
      </c>
      <c r="C18" s="104">
        <f>SUM(C2:C17)</f>
        <v>1536559642.3899999</v>
      </c>
      <c r="D18" s="104">
        <f t="shared" ref="D18:H18" si="0">SUM(D2:D17)</f>
        <v>0</v>
      </c>
      <c r="E18" s="104">
        <f t="shared" si="0"/>
        <v>9671755.0599999987</v>
      </c>
      <c r="F18" s="104">
        <f t="shared" si="0"/>
        <v>49470.563248959981</v>
      </c>
      <c r="G18" s="104">
        <f t="shared" si="0"/>
        <v>692369.02000000014</v>
      </c>
      <c r="H18" s="104">
        <f t="shared" si="0"/>
        <v>692369.02000000014</v>
      </c>
    </row>
    <row r="19" spans="1:8">
      <c r="B19" s="105"/>
      <c r="C19" s="105"/>
      <c r="D19" s="105"/>
      <c r="E19" s="105"/>
      <c r="F19" s="105"/>
      <c r="G19" s="105"/>
      <c r="H19" s="105"/>
    </row>
    <row r="20" spans="1:8" ht="22.5">
      <c r="A20" s="106" t="s">
        <v>85</v>
      </c>
      <c r="B20" s="107">
        <v>51736785306.770004</v>
      </c>
      <c r="C20" s="107">
        <v>119776003573.33006</v>
      </c>
      <c r="D20" s="107">
        <v>5860660.3399999999</v>
      </c>
      <c r="E20" s="107">
        <v>315019480.0999999</v>
      </c>
      <c r="F20" s="107">
        <v>5353206.2433926482</v>
      </c>
      <c r="G20" s="107">
        <v>74921201.830000073</v>
      </c>
      <c r="H20" s="107">
        <v>80781862.170000032</v>
      </c>
    </row>
    <row r="28" spans="1:8">
      <c r="G28" s="180" t="s">
        <v>61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0"/>
  <sheetViews>
    <sheetView zoomScale="80" zoomScaleNormal="80" workbookViewId="0">
      <selection activeCell="B3" sqref="B3"/>
    </sheetView>
  </sheetViews>
  <sheetFormatPr defaultRowHeight="34.5"/>
  <cols>
    <col min="1" max="1" width="36.625" style="147" customWidth="1"/>
    <col min="2" max="2" width="21.5" style="147" customWidth="1"/>
    <col min="3" max="3" width="19.625" style="147" bestFit="1" customWidth="1"/>
    <col min="4" max="4" width="9" style="169"/>
  </cols>
  <sheetData>
    <row r="1" spans="1:4">
      <c r="A1" s="147" t="s">
        <v>159</v>
      </c>
    </row>
    <row r="2" spans="1:4" ht="103.5">
      <c r="A2" s="170" t="s">
        <v>0</v>
      </c>
      <c r="B2" s="171" t="s">
        <v>66</v>
      </c>
      <c r="C2" s="172" t="s">
        <v>65</v>
      </c>
      <c r="D2" s="173" t="s">
        <v>158</v>
      </c>
    </row>
    <row r="3" spans="1:4">
      <c r="A3" s="174" t="s">
        <v>24</v>
      </c>
      <c r="B3" s="176"/>
      <c r="C3" s="177">
        <v>156471784.62</v>
      </c>
      <c r="D3" s="173" t="e">
        <f>+C3*100/B3</f>
        <v>#DIV/0!</v>
      </c>
    </row>
    <row r="4" spans="1:4">
      <c r="A4" s="174" t="s">
        <v>25</v>
      </c>
      <c r="B4" s="176"/>
      <c r="C4" s="178">
        <v>55422475.939999998</v>
      </c>
      <c r="D4" s="173" t="e">
        <f t="shared" ref="D4:D19" si="0">+C4*100/B4</f>
        <v>#DIV/0!</v>
      </c>
    </row>
    <row r="5" spans="1:4">
      <c r="A5" s="174" t="s">
        <v>26</v>
      </c>
      <c r="B5" s="176"/>
      <c r="C5" s="178">
        <v>9874400.7300000004</v>
      </c>
      <c r="D5" s="173" t="e">
        <f t="shared" si="0"/>
        <v>#DIV/0!</v>
      </c>
    </row>
    <row r="6" spans="1:4">
      <c r="A6" s="175" t="s">
        <v>42</v>
      </c>
      <c r="B6" s="176"/>
      <c r="C6" s="178">
        <v>8075124.25</v>
      </c>
      <c r="D6" s="173" t="e">
        <f t="shared" si="0"/>
        <v>#DIV/0!</v>
      </c>
    </row>
    <row r="7" spans="1:4">
      <c r="A7" s="175" t="s">
        <v>28</v>
      </c>
      <c r="B7" s="176"/>
      <c r="C7" s="178">
        <v>1587564.04</v>
      </c>
      <c r="D7" s="173" t="e">
        <f t="shared" si="0"/>
        <v>#DIV/0!</v>
      </c>
    </row>
    <row r="8" spans="1:4">
      <c r="A8" s="175" t="s">
        <v>29</v>
      </c>
      <c r="B8" s="176"/>
      <c r="C8" s="178">
        <v>0</v>
      </c>
      <c r="D8" s="173" t="e">
        <f t="shared" si="0"/>
        <v>#DIV/0!</v>
      </c>
    </row>
    <row r="9" spans="1:4">
      <c r="A9" s="175" t="s">
        <v>30</v>
      </c>
      <c r="B9" s="176"/>
      <c r="C9" s="178">
        <v>34642761.109999999</v>
      </c>
      <c r="D9" s="173" t="e">
        <f t="shared" si="0"/>
        <v>#DIV/0!</v>
      </c>
    </row>
    <row r="10" spans="1:4">
      <c r="A10" s="175" t="s">
        <v>31</v>
      </c>
      <c r="B10" s="176"/>
      <c r="C10" s="178">
        <v>2992374.34</v>
      </c>
      <c r="D10" s="173" t="e">
        <f t="shared" si="0"/>
        <v>#DIV/0!</v>
      </c>
    </row>
    <row r="11" spans="1:4">
      <c r="A11" s="175" t="s">
        <v>32</v>
      </c>
      <c r="B11" s="176"/>
      <c r="C11" s="178">
        <v>4382275.3699999992</v>
      </c>
      <c r="D11" s="173" t="e">
        <f t="shared" si="0"/>
        <v>#DIV/0!</v>
      </c>
    </row>
    <row r="12" spans="1:4">
      <c r="A12" s="175" t="s">
        <v>33</v>
      </c>
      <c r="B12" s="176"/>
      <c r="C12" s="178">
        <v>6621014.5300000012</v>
      </c>
      <c r="D12" s="173" t="e">
        <f t="shared" si="0"/>
        <v>#DIV/0!</v>
      </c>
    </row>
    <row r="13" spans="1:4">
      <c r="A13" s="175" t="s">
        <v>34</v>
      </c>
      <c r="B13" s="176"/>
      <c r="C13" s="178">
        <v>6958593.7199999988</v>
      </c>
      <c r="D13" s="173" t="e">
        <f t="shared" si="0"/>
        <v>#DIV/0!</v>
      </c>
    </row>
    <row r="14" spans="1:4">
      <c r="A14" s="175" t="s">
        <v>35</v>
      </c>
      <c r="B14" s="176"/>
      <c r="C14" s="178">
        <v>13094247.560000001</v>
      </c>
      <c r="D14" s="173" t="e">
        <f t="shared" si="0"/>
        <v>#DIV/0!</v>
      </c>
    </row>
    <row r="15" spans="1:4">
      <c r="A15" s="175" t="s">
        <v>36</v>
      </c>
      <c r="B15" s="176"/>
      <c r="C15" s="178">
        <v>271789.43</v>
      </c>
      <c r="D15" s="173" t="e">
        <f t="shared" si="0"/>
        <v>#DIV/0!</v>
      </c>
    </row>
    <row r="16" spans="1:4">
      <c r="A16" s="175" t="s">
        <v>37</v>
      </c>
      <c r="B16" s="176"/>
      <c r="C16" s="178">
        <v>4585235.0199999996</v>
      </c>
      <c r="D16" s="173" t="e">
        <f t="shared" si="0"/>
        <v>#DIV/0!</v>
      </c>
    </row>
    <row r="17" spans="1:4">
      <c r="A17" s="175" t="s">
        <v>38</v>
      </c>
      <c r="B17" s="176"/>
      <c r="C17" s="178">
        <v>528679.36</v>
      </c>
      <c r="D17" s="173" t="e">
        <f t="shared" si="0"/>
        <v>#DIV/0!</v>
      </c>
    </row>
    <row r="18" spans="1:4">
      <c r="A18" s="175" t="s">
        <v>39</v>
      </c>
      <c r="B18" s="176"/>
      <c r="C18" s="178">
        <v>20987.260000000009</v>
      </c>
      <c r="D18" s="173" t="e">
        <f t="shared" si="0"/>
        <v>#DIV/0!</v>
      </c>
    </row>
    <row r="19" spans="1:4">
      <c r="A19" s="175" t="s">
        <v>40</v>
      </c>
      <c r="B19" s="179">
        <f>SUM(B3:B18)</f>
        <v>0</v>
      </c>
      <c r="C19" s="179">
        <v>305529307.27999997</v>
      </c>
      <c r="D19" s="173" t="e">
        <f t="shared" si="0"/>
        <v>#DIV/0!</v>
      </c>
    </row>
    <row r="22" spans="1:4" ht="103.5">
      <c r="A22" s="148" t="s">
        <v>0</v>
      </c>
      <c r="B22" s="149" t="s">
        <v>66</v>
      </c>
      <c r="C22" s="150" t="s">
        <v>65</v>
      </c>
    </row>
    <row r="23" spans="1:4">
      <c r="A23" s="160" t="s">
        <v>36</v>
      </c>
      <c r="B23" s="176">
        <v>2626863.19</v>
      </c>
      <c r="C23" s="178">
        <v>271789.43</v>
      </c>
      <c r="D23" s="173">
        <f t="shared" ref="D23:D25" si="1">+C23*100/B23</f>
        <v>10.346539212040199</v>
      </c>
    </row>
    <row r="24" spans="1:4">
      <c r="A24" s="160" t="s">
        <v>38</v>
      </c>
      <c r="B24" s="176">
        <v>2648306.4900000002</v>
      </c>
      <c r="C24" s="178">
        <v>528679.36</v>
      </c>
      <c r="D24" s="173">
        <f t="shared" si="1"/>
        <v>19.962922040794453</v>
      </c>
    </row>
    <row r="25" spans="1:4">
      <c r="A25" s="160" t="s">
        <v>39</v>
      </c>
      <c r="B25" s="176">
        <v>3771308.57</v>
      </c>
      <c r="C25" s="178">
        <v>20987.260000000009</v>
      </c>
      <c r="D25" s="173">
        <f t="shared" si="1"/>
        <v>0.55649808575594784</v>
      </c>
    </row>
    <row r="26" spans="1:4">
      <c r="A26" s="161" t="s">
        <v>40</v>
      </c>
      <c r="B26" s="162">
        <f>SUBTOTAL(109,B23:B25)</f>
        <v>9046478.25</v>
      </c>
      <c r="C26" s="162">
        <f>SUBTOTAL(109,C23:C25)</f>
        <v>821456.05</v>
      </c>
    </row>
    <row r="29" spans="1:4" ht="103.5">
      <c r="A29" s="163" t="s">
        <v>0</v>
      </c>
      <c r="B29" s="164" t="s">
        <v>66</v>
      </c>
      <c r="C29" s="165" t="s">
        <v>65</v>
      </c>
    </row>
    <row r="30" spans="1:4">
      <c r="A30" s="167" t="s">
        <v>26</v>
      </c>
      <c r="B30" s="176">
        <v>5054644.47</v>
      </c>
      <c r="C30" s="178">
        <v>7786554.9600000009</v>
      </c>
      <c r="D30" s="173">
        <f t="shared" ref="D30:D40" si="2">+C30*100/B30</f>
        <v>154.04753007287181</v>
      </c>
    </row>
    <row r="31" spans="1:4">
      <c r="A31" s="168" t="s">
        <v>42</v>
      </c>
      <c r="B31" s="176">
        <v>3817227.13</v>
      </c>
      <c r="C31" s="178">
        <v>6745406.2999999998</v>
      </c>
      <c r="D31" s="173">
        <f t="shared" si="2"/>
        <v>176.70958709758517</v>
      </c>
    </row>
    <row r="32" spans="1:4">
      <c r="A32" s="168" t="s">
        <v>28</v>
      </c>
      <c r="B32" s="176">
        <v>5282611.51</v>
      </c>
      <c r="C32" s="178">
        <v>1461915.42</v>
      </c>
      <c r="D32" s="173">
        <f t="shared" si="2"/>
        <v>27.674104318150022</v>
      </c>
    </row>
    <row r="33" spans="1:4">
      <c r="A33" s="168" t="s">
        <v>29</v>
      </c>
      <c r="B33" s="176">
        <v>3349492.89</v>
      </c>
      <c r="C33" s="178">
        <v>0</v>
      </c>
      <c r="D33" s="173">
        <f t="shared" si="2"/>
        <v>0</v>
      </c>
    </row>
    <row r="34" spans="1:4">
      <c r="A34" s="168" t="s">
        <v>30</v>
      </c>
      <c r="B34" s="176">
        <v>12601754.43</v>
      </c>
      <c r="C34" s="178">
        <v>27744218.890000001</v>
      </c>
      <c r="D34" s="173">
        <f t="shared" si="2"/>
        <v>220.16155801252191</v>
      </c>
    </row>
    <row r="35" spans="1:4">
      <c r="A35" s="168" t="s">
        <v>31</v>
      </c>
      <c r="B35" s="176">
        <v>6458307.9299999997</v>
      </c>
      <c r="C35" s="178">
        <v>2417279.14</v>
      </c>
      <c r="D35" s="173">
        <f t="shared" si="2"/>
        <v>37.428985520670274</v>
      </c>
    </row>
    <row r="36" spans="1:4">
      <c r="A36" s="168" t="s">
        <v>32</v>
      </c>
      <c r="B36" s="176">
        <v>4806985.2699999996</v>
      </c>
      <c r="C36" s="178">
        <v>3357081.82</v>
      </c>
      <c r="D36" s="173">
        <f t="shared" si="2"/>
        <v>69.837572437578956</v>
      </c>
    </row>
    <row r="37" spans="1:4">
      <c r="A37" s="168" t="s">
        <v>33</v>
      </c>
      <c r="B37" s="176">
        <v>5451502.4199999999</v>
      </c>
      <c r="C37" s="178">
        <v>5307702.5500000017</v>
      </c>
      <c r="D37" s="173">
        <f t="shared" si="2"/>
        <v>97.362197447213134</v>
      </c>
    </row>
    <row r="38" spans="1:4">
      <c r="A38" s="168" t="s">
        <v>34</v>
      </c>
      <c r="B38" s="176">
        <v>3112152.15</v>
      </c>
      <c r="C38" s="178">
        <v>6121241.3499999996</v>
      </c>
      <c r="D38" s="173">
        <f t="shared" si="2"/>
        <v>196.68837045772329</v>
      </c>
    </row>
    <row r="39" spans="1:4">
      <c r="A39" s="168" t="s">
        <v>35</v>
      </c>
      <c r="B39" s="176">
        <v>7507060.0499999998</v>
      </c>
      <c r="C39" s="178">
        <v>11320363.560000001</v>
      </c>
      <c r="D39" s="173">
        <f t="shared" si="2"/>
        <v>150.79623027659144</v>
      </c>
    </row>
    <row r="40" spans="1:4">
      <c r="A40" s="168" t="s">
        <v>37</v>
      </c>
      <c r="B40" s="176">
        <v>4989065.26</v>
      </c>
      <c r="C40" s="178">
        <v>3871777.8599999994</v>
      </c>
      <c r="D40" s="173">
        <f t="shared" si="2"/>
        <v>77.605275902925342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1 2 7 7 5 3 B F - D 8 F 4 - 4 9 1 5 - B 7 B E - D 3 1 0 D 1 B A A 8 E 2 } "   T o u r I d = " 4 b 1 b 8 d 5 7 - 0 1 d 0 - 4 2 9 4 - 8 3 d 8 - 9 a 1 4 1 9 b 2 a e b 1 "   X m l V e r = " 5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u s A A A L r A b 9 3 E o U A A D c p S U R B V H h e 7 X 3 5 d 1 R H l u b N T a l 9 F 1 p B S C B 2 Y 2 y D M W B M 2 S 7 b V W 3 X d q q r u q r n d M + Z n n O m / 7 I + Z 3 7 p q a p T i 6 t c 5 Q W w j c H Y x m Y x m y R A Q m h B u 5 T 7 M v e 7 E Z E v M p W p N a V M C X 1 w F f H i v c x 8 L y K + u D d u L M / 1 l 8 + / S t I z A K / H Q z 8 8 f o i i k T A l E g m R Z D J J H 3 1 + g 0 p p l l w u F 8 X j c T p + / C W a n p 6 m x s Z G / U m S 6 1 a D 2 Z l p q q q u 0 U c r B + 7 R 7 X Z L f H 5 + n i o q K i j A Y T m H s V i U v F 6 f n J s Y f 0 r 1 D c 7 9 2 p i e m q S a 2 j p 9 h G c h u j 3 q o 4 P N U U p w / P 5 T L z 2 a 9 M q 5 e D R M t c n H V F t T S d 4 o f 2 d 9 A 3 0 1 2 i z n A O R R N p S X E D 3 X G q U v B / x y D Q T 3 7 e E 8 L y n x U G z 6 O i X i U X 3 1 1 s Y z Q a j S y g Y 6 u 7 + J h o a e 0 M z M F H V 1 d Q t J I I 8 e P a L Z u T n a t X M n + X x e + u 6 7 G 7 R 3 7 x 6 q q 1 O V c D l k w j W x W E w q E S p 6 N B q l O B / b F X m l m G S S 1 G W Q J B Q K M Y m 8 I v h N E A 6 V N h 6 P c a h I A e C c q f w g F E h t i G k w H X J T 7 1 M P T Q Q 8 O i U d z 7 d F q K k y I f F / 3 C 2 V E M h F q k M t M b n + Y p + 6 1 i Y V 8 t U V e U j R w L i c 2 8 p I z + U t i N L q D q o J D 0 u F b 2 p q J J f b I x U O 8 v n n l 2 g n E w k V U 1 r / Q F D I U F 1 d n b p m M Q S D A Y q E w 1 J 5 f D 6 f q t y x O F V W V q 2 J T L O z M w v I B J S W l q b u C b + J 3 w P m u U H A f U D D A q b S 4 1 r E U L H x j A Y h v v b L R y U 5 y Q T c G V P a D / j h v p C O q e / M l i + 3 h r 3 k c y u t b w S / i X u K R F g b + n a R r 7 J D X 7 1 1 w Y R C l m 9 N q W p 9 k f Y 0 1 9 K h Q w e l c C F s k N D V q 1 / R 0 6 d P a c + e b g o E g + T j 1 h 1 p f r + f T p w 4 T p O T E 1 w h E j Q + P k 7 T M z O s t a 4 L I Y O B e f 5 e B 2 V l 5 V T C n 7 G B 7 1 g u 8 J 1 T / F s 2 5 m Z n m T h l c q 8 T E + M i N g y J b F T X 1 M p 3 Z Z 4 D s a q Z 2 I F A Q N 0 / P y s 0 Z y n f 4 8 l d E T 6 v L 8 y C U F S d B H e C O m 7 D J t a + p i i d 4 O 8 D j n e E J c x G q r i 7 i c o a X + S z T h l t N X H 9 5 d L X i z f D m x S l / h 1 0 9 n C d V C Q U q i n g a 9 9 8 S z U 1 1 d T a 1 s b 2 v Y 9 u 3 r x F h w 8 f k s + Y C j L D J H r y Z I T 2 7 + + h v r 4 H 1 N 2 9 W 9 K X g 1 n + b E V l 5 Q I T K x v w e 6 j 0 I C r 6 R g 1 N O 4 R Q + L z R M g C e w Q C m n U 0 E f E c k E u F n K U n 7 j A E q s 0 2 0 z O O P 7 p d y / u i D D O D b s l U O N 5 9 4 v S d E c 2 E 3 i 4 s q S p J U U + Z c C R P R 3 A t C I 8 g T m K s l P j e F J 7 + R 8 1 s N r v e 3 I K G 6 9 7 x A X d X z 3 G d 6 T I 2 N T S m i o G L a F d 2 Q D e a a t N 7 x B J t r F X I O T g D I j h 0 7 5 H g 1 w O + i 3 8 M R q c S h U F C 0 C R D m d J 8 m g a l 8 K w G I M T 8 / x 6 Z q Z R p B Y P o l E j j H B O V n l 7 R I m A n n a M 5 w O C R m I h w Z y J o P 7 z l 9 J B s + / t q o s i J T 2 M H 9 p K r S B E 0 H X R S J u y g c c 0 l / 6 + m 8 l / Y 0 x i Q N G g 0 m J W A / H / I e g v v 1 e b m / O X 1 N 0 r c S t h y h a u u 7 q L 6 y j H b V h s V b B 2 0 T 5 X 7 N z o 7 2 F L E A t O q m c I e H R 6 i l x f F m A Y 8 e D d C u X T v 1 U f 6 Q q S H m u L 9 U W V W t j 5 Y P m y Q x 7 v d 5 u V H I B J 5 3 Z n q K v K z V K q q q d K p K t 0 k c j S f p Q m 9 Z V m 1 k g M u R f S 9 2 R K i + P C F a C H 2 r W M J F F / v 8 9 E p n m D 7 r V 1 4 + D 1 / L X 5 m C + S 2 E N q m 8 r O r i s 9 / K u a 2 C L d W H a q q o o f F A u Z A J F X e O W + H J y a k F Z P r r X z + Q A j U V e 2 p q M u 3 8 n / 7 8 v r T y 6 w G b T I D 1 s 0 s C J A L g j g e Z 0 N e b 5 D 6 W h 8 2 o b E A F h n M E Z J q b m 9 W p K h 0 Y f z o m W t r j S p L f p 2 6 k v C S 7 / W f u 8 + v B E t F C p 3 e H h V S f 3 P c T K 3 Y h E 4 B 8 t M k E m L x F C I v A 9 K u i / E F X 5 X N 8 Z m F Z b l Z x Z 0 n b l P L W y 8 9 R e 0 c b v c m t J g o M F Q X m 2 s G D B 1 I F C n z 5 5 V V 6 5 5 2 3 p J U 0 6 O 9 / m K p k Q F V 1 F b W 2 t u q j 9 U V Z e b m O L Q 4 8 k 9 F I Z m w L D p C 6 + g Y 5 h 8 Y D H k o A z 2 s / M w A H S p j N Q R t I Q 5 9 m Y N q X c k I E I k v 3 / W 6 P e G l 0 L r 1 h s J H 5 2 4 B J Q 2 h I B Q E Z X R U H F 5 T n Z h X X + 1 9 8 s / D p N x l e P d J D p T 5 X q k 8 E s Q v Q Y P D x Y + p o T 9 d W v / / 9 H + n n P / + J P l J A f + q T C 5 9 S W 8 s O N g d H 6 e T J E 1 R b q / o + q 8 H n l y 5 L n 6 a s r J R 6 + / r p f / 7 b / 9 B n l M s b T o j l Y G J s l O q b d o i 7 H s 4 J O C L s A d 5 M D A 8 P c a P S z I 1 H e u X H 5 5 F H 6 H / Z + I j 7 U h j s z R f s R s r A p C E 0 5 p 8 b c R d b B M H b c m 4 z Y 9 M T a l d d O e 3 v 2 i m t s y H T O J t B 9 X X 1 K e L A V J q Y m K T m 5 v R + 0 t W r V + m l l 1 7 K W v D n P 7 l A r 5 0 7 K + d G R 0 d p Z G R U + l Q 1 N b l n P u D 3 7 O + 6 f v 2 G j H P V 1 q r P g K h / + O O f q Y Y 1 z D y b Y M 8 d P k D 7 D i i X P t z Z m S 5 4 V H x o E Y P M 7 w f G x k a o q S n 9 u W w g X + B 0 y c Q M 9 y + r M 5 7 F H s D N F 7 L l r U l D a A i F 1 t 2 b n O H C e i z n N i t c f 9 3 E h N r T 3 k L d L b X i Y D B k g l c N p p A h 0 8 2 b N + n Q o U N S e L Z m + v O f 3 q d 3 3 / u x P k o H P t P O / a 5 a 7 Z E D 8 B v n z 1 + k x s Y G 2 r 9 / n 6 R B I 0 5 M T F B 5 R T n d u H 5 L + g X o e 2 E 4 t a y s j M 6 9 9 q p c B 4 B c z z 1 3 R E y z v / / 9 Q / r R j 9 6 m 3 / 3 u D / S T n 7 x L V d p h Y N z f B v i + 2 e k p 8 v l L O J 7 g 6 6 o X V N B M J 4 c N f L b K e g Y D j E t h k D j E h C 3 X W m p 4 x k O 3 R n z L 1 l B e T 5 J i 3 J d a D p Z D K j n k 8 i n z z l M 8 O C j n N i O Y U N c 2 L a H e P n E w N U M A Z I H c v X u X 9 u 7 d K + f H 2 E R q Y h M J s M l 0 / s J F r u x n 9 d F C o M I 9 e P C A y T L F 3 9 V N L S 0 t o l 1 A E h A W g 5 R u t 4 t / 6 5 6 Y g q g L X d 1 d 8 t n Z 2 V n 6 w x / + S L / 5 z a / o 1 v d 3 6 C i T C I C 3 E Y T E 9 8 F c 2 7 e v R w a O U Z n s a U 6 m o i X 4 m V x 8 D t r V 7 1 9 c c + T S Q g D 6 T f Z g M 0 x E N Z b l V P K + g a f U F 1 z f W Q y 5 S J U m n J Z M x s k f u 6 8 u 2 I R w / f X y 5 i T U G 8 d 6 K A l T S b S C 6 j O Z l h f H l y 9 f o V O n X p F r b T J h 1 s P R o / A s L Q 1 8 9 9 T U F I X C T K J w h A Y H H 7 M J 1 6 F I x J X 9 i 8 + / o K P H j s p 9 g F y d n Z 0 y a A z i Q Q x A w s f c f 9 u z Z 4 9 O U f j w w 4 / p z J l T c s 8 G 0 H o g U X m 5 G g 8 D b K J l A / p n O A u T E d r K v t Y 0 B A a 2 u 9 3 g Y q + f w s v U N k C p L 5 l y Y q w E 2 Z 4 h R S Y t m K F C i R i V J v v 1 F Z s L S 7 t 0 i h C v H W W T i y u Z T S b I 9 R s 3 q b e 3 V 1 p 9 m 0 w Q V F 5 4 + J Z L J g C V s 6 G h g d r b 2 q m r q 0 u + E / 0 w r 9 c j J M K 0 p V I 2 x 6 5 c / p J O n H i J r 9 l N 9 f X 1 a R U Y 9 w f N Z H s N c T 8 g / D E m o 0 0 m A F 4 3 m 0 z A 6 P A T H V N A w 4 H v w L Q l h J i H i B n o + K w N Z Q I H 5 R p A + m k Z Z B K s k B u r I R N g 7 i M T S D c i x 3 x D Y d f y Z 6 c U E z a d h j r Y 2 U 5 t d e X S k t u m H o 5 H R k a o r a 1 N X + k U 1 O T k p F T 0 f A P k f f p 0 n K Z j N R Q e v 0 8 e H 4 i W 5 L 5 O J W u e 0 0 J I N Y 1 p O N X v A h 6 y O V l V X b 3 s e 8 J k W b T e c / x d L U z u x R B i k s f i M W Z T k i r 5 N w A M 7 l Z y P y 0 Y D A n Z 0 e A Y 3 B v z 0 k O 9 f M P D y e h D 6 X q d F W W s n b L N 7 V s J 8 C w 2 z D F C C L R U k p / B 7 5 4 l T 3 J z z V B 3 / e 3 y t 5 u G U M j s g y 1 V 1 N T Y k K a d A I R 2 p 9 6 k f / L x e T r N Z p X d 2 c 8 H h o a G m D B u 1 l g t 9 D 1 3 5 r G + C P f U 2 9 c n f a K q y k o 5 h g P i p z 9 9 L 6 0 S 3 7 p 1 m 0 3 D K h o d H R O N m c u p Y A P P i q l G c E w s h a X W Y c H s 8 7 G m w v S g m Z B z X 7 v r o 7 S n M U 4 f r o O 3 L x O L k Q p I s t k H q X R v L g f F p j L 5 3 n z x A N 2 c 7 k g j E o D 4 j M w e S C c T g C k 5 q E D 5 B h w V X 3 9 9 j c K R O L f s M D 8 T 9 O c / v y / T f G A O w s 0 O 0 r 3 + + g / S y A T s 2 t V B D a y d Y I J B e 9 r 3 m w m c Q z / u 3 v 1 e + Q 1 o 4 s U A L + J S i x p d H j / d H P b R L J M J G s d g L 5 M p k V Q V G v 2 k 9 U T m M 9 v H i l R u N v 3 c N B t z L I 7 N g E 0 z U 6 K 9 r o I + u j Z O Z 7 v m h V D h q C o E y E 3 u O 1 V z J Y p h b D B j Y e i B A / t Y A 2 S f m r M W g C Q Y I 0 o m o r S v K U a 3 R u A Q c D O B v a x J A n T p 0 h f S 7 4 K T I h O V r L 1 K 2 f Q 6 9 s I x u n D h U y G W A R w M d + 7 c p Y s X P 6 X / / u / f i 8 c Q M z m 6 d n e K c + P C h Y u i 2 X I h G k 1 v P M S E 4 3 A q 6 J a J r D M h F 1 1 6 6 B c 3 O d K N + e b l R g F A v g K r 7 S e t B N l I Z U S R C u Y f 3 1 O S G w h d D 4 p d X H + 7 U v w m H z L 3 h y / s o 7 / c c N P u 2 j D 1 c n 3 6 Q U 9 Y n k F a b J e H P u 3 3 U z S u x p p e 7 O B a E Z m m q Y l R u n 7 9 J v 3 s Z + k z I f K F f / z j I 9 Z A 5 8 R k U 3 P a X P R K + 7 j 0 r X y + E p n 2 t B h m Z + f o r 3 / 7 g I 4 c P k T 7 9 u 2 T + X b f 8 f 1 i 0 P X U q Z O p Q W T b J B w Y G G R N 7 J M l + p m m Y j A Q S E 1 l Q u M S j r v p m 8 c + m d 6 D v F k K e x p i N D b v T j M D 1 x v G x D M w x w g T 3 I + K Y + l 8 I k 4 1 / m F J L 3 Z s C k K 9 f e I I j U + H 6 P M + j / J c B e e p x F 8 m 5 A k F 5 q i 0 X A 1 O 4 h i I B i b o R E d Q t E O u 8 Z m 1 A D / z a M p L n 5 / / g N 5 9 5 0 2 6 M u B 4 z l 5 s G q G h x 4 O y q D H T 1 M s G 3 D N m t l + + 8 i V r q j h r v V L 6 w Q 9 e o 5 s 3 v x e X e j Z g / O r 8 5 e 8 p V r W f G l p 2 U q k 3 S f s b 5 q i i r I R 6 n 3 p p n E k R Z X J v F m Q n F W c y / w e h s B + F K 5 m g m t J R d U E R w / X B l e + K m l D V F W V 0 v K e d L v W 5 a H w u S S 3 x G z T k O p Q i j 4 F 9 X M I V 7 M T O i C x + M / s i 5 A v f P i 6 R V j w b c A + B g U v 0 9 p m D a a 7 z x Q D H x e j Y G A 0 O D t L + f f u 5 M i m T 8 N q 1 b 2 l q c o r 7 a B F Z 6 A j z 0 e A a a 5 2 n 8 x 5 Z 6 G d m N p z u C v O 9 + W h + G Z N b l w L u I S N 7 1 x 3 Z S I X 8 h J Y S Y d O 6 r n R S z f k r Y h R 9 H + r k w d 1 s 1 s V p Y p 4 7 8 7 U x q m / p 5 h P p y C Q X K z G a 5 j 4 D y A R z p 2 8 8 f 3 2 o X G Q C U A m q O k 9 T 7 9 T i n j j c L z y S c D b 8 1 3 / 9 X 1 l F 3 N r S I u 5 2 T E P C 9 7 z A / a t X z 5 4 R 0 + / y 5 S / F / Y 6 n v P T A L 2 Q C D J m A b w Z L x O R c L S r 9 T s O z 0 W Q C M s v Q w O X i / B a y u W g y U P x 9 q b U 3 Z + u I 5 / d 0 U i w a o a E n T 7 h f F C b v / D 1 q 4 T w t 8 y 6 u d T A w 2 F K t W r I n 3 P n u 5 r 7 B W o H i z r W y 1 Q Y q + f C s h 6 4 8 z O 2 m x w D z N 9 9 c k + f 6 7 W 9 / L a S 5 + t U 3 d P 7 C p 2 k V C w s j 7 9 y + K 9 O a o P G + G 4 I G Q s m l o 7 s h S o d b o v R q d 1 g W 9 6 0 G 8 + H i q g o m H 9 C 4 K O 3 l l r y d C 1 d J e r G i q A m 1 o 6 Z U T K K p y U m K z D 6 h 3 Z 2 d k u 5 n k 8 4 g W 8 s G r Q Q v 1 j d s n t 2 z d u 9 Z L e B i x t K G l b T c s 1 x B p 0 M L a z f m H g 4 9 f k I n T 7 5 M h w 4 e l D 4 e p j K 9 + 0 8 / o v G n 4 2 n P 4 2 G b r p r 7 g X C t w / s 3 l m U N 0 t H W K B M q T r V l C e k 7 Z S 7 u W y 5 W + b G 8 I r M s w S N J M a R i C R Q Z 8 T M B f c p B 8 c n x / d 3 i w Y M T A s s m Z m f U i l N k + i S b c y a e C z e Y B K h g a 9 V O W K E K L b c S M g G 4 H K 5 q G 7 j f y 1 e u 0 r E X j u o U B 3 C J H z l y U G a v w + m A J S N / + c t f Z e n H a 2 d f p Q s X P q P m 0 m m p Z D Z u j v j o W 9 Z c V x 6 V S A O y 2 W G X K a J S G y y z L 5 n k v v Q s v J 9 O X S k m Q b 8 2 S 3 L h p a 7 C J 9 o J G Y z Z 0 r t 2 7 e L U l a / Z 2 V W 3 e k L h t y Y C q 2 8 R n 0 y n a x S 0 s s 8 / / 5 w s y 8 9 s D D A r / G v u S 4 V C 2 A t j h u b m 5 u k n P / k n C g a C N D r 2 l N 5 4 4 x y N 9 V 6 i C q / a r s s A 2 h i a K 1 + u 7 i r u S 7 3 Z E x I r w I x N F R S 6 B V G m n y I W T O H M + l I s U p R O i Z f 2 d 6 W 0 E y o e 9 t D D x M 8 P 7 z r u 6 c w K m R P 4 z l U g H 4 v t M m d w w + u I K U m Y z D o 8 n D 6 u A s / e r 3 / 1 S + r o a K d u 7 j N B s B J 3 d 9 d u 6 r 1 / X 5 7 / h W P P 0 5 N r v 6 N S V 1 B / K v 8 I x V z U P + 6 l s + i P 5 Y e j K 0 b 2 s u W 8 B K n 4 H / r I 4 7 N l q f p S T F K g L F s c d Z V Y U O d M f M U A J 0 b 4 b a / W c o H n X A m w z 3 e + V q 6 e 2 u 3 M W r j F J u g X D / 0 0 O O O T D T Y / O X + R Z r Q Z C 2 D W e a 4 5 f X N z A Q k x R x B j U 3 s q h 6 m x b H 1 I V c I 1 o r t R a X U 4 O Y o B x j E h Z c k h S j U U K Q L t m Q V F R 6 j G m i r Z F g v a C a T C V m B o n b 8 a c P o H y 9 Z O q 8 D d s f y 4 2 F H s A 0 z O x 2 z 2 Y U b 3 E P f D g P t j P q k c N b L d 8 + L e S g D X n j 1 7 m v 7 4 p 7 + I W d j Q 0 C h z F g e u v S 9 b d + U b X V a f c 6 W N U T 5 h l 3 G q D 6 X J h D x B X 2 o 1 D e x 6 A 3 f K Q f H I s b 0 d Q i S M u 2 C s B v u M Q 2 P E l q 5 7 q w b K 5 e N 7 p X n T T A C + s 3 / C K z P R z f I I A F 4 4 r O p F g 2 G W v i 8 F L P N 4 4 Y X n J U 8 w X x D m I Z b a l 3 n j d K R F T b 7 D k v R 8 w G w n B u Q z P 1 Y L Y 6 U A R l N J X e H / Q + L B d e p O M U j R O S X i 0 Y i 8 E Q M Z B 2 c E x l 3 s 1 i r f 2 g k d e i x X W K 2 7 e T W 4 e e c B n T 5 9 a s m p S W h Q o J X g A a y r r Z V 9 1 n G M z 9 W y G R w I z K f G 2 5 a 7 v 8 N S m J h 3 0 e i s R 9 7 O U W g 4 Z Y 1 e k 6 k h J l A a y q Q W j f z j q x s b W J U W x 9 n n D 5 M r N i 8 O i f 7 + f t k x C K 3 k W g h l v z k i G w r R C h + q n 6 Q v L n 5 A 7 / 7 4 H f J n r N g F s O 7 p o 4 8 v y C T Y E p + X N d q 8 7 G 7 7 8 s s n a G R 0 h L D f B G a 0 / + I X P 5 N + V 9 9 T L / W x N s w X e h q j 5 G U + 3 X v q W 1 f L Y D l Q 5 p 1 y T m F W P l 7 d E 4 9 h 7 R l 3 C z h 0 J W O 0 q 7 V o q n B x E e r c k S 7 q 6 + s X T 9 e V L 7 + m y c q T C w i 0 U k K 9 0 R N S a j g H 8 k 0 o W C R L 3 W J 9 e Z y 6 K k b p x o 1 b 3 D 8 6 o 1 M V o J X + 9 K f 3 6 a 2 3 X k 9 b T B g O Q 1 u F p I K V l 5 f L 2 q u 3 3 n p T Z l B g X d N l v Z d 4 P o D 8 E o c K P 8 f D K Q + F Y m 6 a C r g L Q i 5 F K G X 2 q d n n m l B a k k y s 3 e 1 F U 4 W L x y l R 4 v P J o C Y 2 Q U m w L p + q U n t C 2 F g p m Q D M W M i F f H d q U R E X 4 W 4 K e C / T f L x c 5 v I B I D U m t g I w 6 b B V G d 4 x N R d x Z j 7 4 / S X S n 0 S / C 1 o J M y x U f 8 L p 9 2 C h Y z 7 Q U B G X L c U + e + C X a V T T A R d 1 1 q 9 9 + t Z q 4 J R 5 5 r O p z E Y q t z V F A 6 5 t K J Q i k L I 9 M g U H G f h Z f 8 m q y J M N g U U y e z H N t R q U e L g V X e Z t x 1 2 s U f g Z x 6 e V + x u N P 2 Z l u E s q x G m B l b e V J Q k a m F j o S o c W s / t f G N x V Y X 4 e C P 3 K b i Y Q V v O i b 4 a l I E P T n r Q J t I U F P 6 c 8 q h q T e j y C f i Q S C i 9 F o 6 F O 7 1 Y D u f 3 j n t Q q U p t U q y U Y 3 l 2 U C + N r m A W R D R g U X S 5 C c R 8 d e / E Y 3 R 5 U h B q f x + s 5 3 X T p Y T k l a / e n 9 i n f 3 R B P z Y L A b k f Y d / B v f / u 7 e P 3 M k v 9 8 N g x 1 Z X g p H d G 1 o Z K 0 z V j q 2 E z F + 6 B O d o a p c w 2 z T 9 Y E 0 c g s c l v O v e W p 7 c 0 L 1 C 6 4 B Z a q i l J K J u L y W h W 8 R D l f 2 g n A J N l c w J K H Q g F D A 9 e u 3 6 W x 4 M J 1 U 5 7 K d p q 3 h p h g y s F R g x X C e J H 0 j 3 / 8 j r w I w W g p z E L P F 9 A o I P e N 1 u u u j w p h h 6 a 9 M h 3 p y i M / 9 T Q V i F B 8 Y 3 w r L H q Q V x / h f k M h V Z c K L U W h o U o q d o l 2 + v i e s 4 V y v k g 1 n O M t E Z k T V z c a 8 6 N 3 q K b t E F V W L 3 w X r 6 + s h h 6 F W s X 0 Q j 6 E 5 8 b p d / / v D 7 J p Z X / / g 9 T + e x j f u t D r z 6 u L O 3 O l 7 2 T Q I 4 4 d V B b s S f F S R 4 R N U 5 + Y t x s K + T n r N 3 U F V s x y 0 e D w 4 t 7 c j Y L r w 6 9 v b X D O L M S u 9 v 1 0 5 0 m M W 2 F n u p F N q L W S 6 7 U 9 4 Q U V A B 6 r T + 4 X Z u A y H A p Q / O H 7 V L 7 v Z 1 w C 2 d 3 d c F u j w s x M D F N l p I 9 e e m 6 v j M t B s 9 2 b q p H z m A W f L 0 j l 5 C y q K 0 + k T Q h u r o z L W O D R t i h d Z u 2 E P u L B H V F x W m w k 4 D r H c A E G t J X 7 H F 4 + 1 J l I y t u 3 v 3 t 5 q 6 T X E 4 V t p h m w O U v c m G q 0 N t I s h m w b M 5 p V r / m C v R 3 X U o i G g / T K y R M 5 y Q S A 8 H g d Z 1 l N M y W b T o m H D 4 S C y x y a K 5 9 k A r A w c W d t b M H s + h H + L X g b s a 0 Y n C T V f u 7 n 5 n H M a / n I L E N z r M I 1 t r l 5 Q 8 F n m x / f v 5 t u P l E F h N Z w r d o o G y Y z K s m d U R / d y X M L C 9 L a C x 8 X Q 1 d 7 j f S B y v j 6 p R 0 K L i r X X b 1 H U 5 5 1 G 4 j e W R e V j W e y o a s h K k S b C W O v P P W s T V x W G w e d r 1 C j O b I Y y Q N D w b S 6 V Q i R 8 i y k J C J B 6 T + d 6 Q r R 8 K y q + P k m F Z Z N G G B c Z 4 A r p o s 7 + l i i k E + g j 7 E c 1 O o 3 p p / h 3 / c t o y 8 S Z W 2 F 5 f d 3 u S F Y D / Q 0 R a l / P P d 3 4 x z m J K J Y 4 H H E m i m s l T r a u j E D Q K o 6 8 B + O Z O a W y n H 1 d 2 4 + m l a 3 C i E F N / m + u 3 l P 9 o v w e 7 K P c e S D X C O z j n m E S b D A 4 e a o a B S Y O f l y O 1 e X Z n + G T P i s X A e p p f + y C E D U P L c x K e C N 7 s v d J s D M b s e L q w + 3 x J a 8 7 / w B f W o d Z a i o / V d h H X s N y w Y X r e H W x g u m 5 R / s 2 U m 1 p e t r P i C f 8 V 5 Y v K 3 c o E y P T + 3 f E c t b Z U X r j S d b C u j Q Y 2 N M U w H y O Y 6 0 U m D a 0 l L A j P Y z X S C T i 1 7 f G 2 K t q t L z v U V b b n A G p Q o J o S J Y Z r G p S 5 z 6 V Q g p q I Z q b 6 x N 7 V + H j V D W o / 9 k M D j t T T P J 0 H 8 x y O e v L v e 7 Y g m X u L z x y E e a i 8 P l m w t Y 9 4 h N a r 5 4 W E L X M v a t a N W z 3 T c C i + W t O p e k 6 Z n C z k M q q F O i o 7 F O X p U J I g 1 N K 2 6 v J 6 l s 5 D J X 1 r r s e x m b x a Y A U n 3 y 3 T h 9 f e n v d K J 5 h I 7 v j M i u u B u F 2 r I 4 m 7 x L E 8 L M M w R a q 9 T 1 g Y h L H C T 5 9 j b m B M o L d Q P V I 1 s V w S m W k V H O P 6 u O b b Q U 1 C l R 5 v f I 3 g m 5 S L S e 5 I r o w X 6 s o L V h Z g i s F o k V f n 4 2 X k m n T 7 1 C H 3 z w D 0 q E x i k + 8 I n M G l l v o O E 4 v j P K J m + U 9 u o l 7 8 v B k O 6 P l i 8 y p W s 9 4 b g l O B S C p Y 9 Z h k L c t + O w U M L Z m i 1 5 g 4 R r H 8 Z X g t E 1 q o V V 4 E K f W q H 7 Y H L 9 W l h s Q I l x m 8 V Q X l l D L l 8 V d e z c K f v y n X v 1 O J 3 p X v + p P Z 2 1 z m / s r o / J D I j 6 8 q V b A 8 w w Q b 5 9 t Y r l I q v d h F M A 7 m g y I T Q c c q i k k J A T G f V s A 2 X j a 7 I F j H 5 j j t q V R + v j D i 4 0 4 G 5 + u T N C x 9 o j d J w r 7 L G 2 7 P Y 9 + i g n X z 5 O P T 1 7 Z R 8 + t P 7 4 T L 6 B / I 4 G x i k 2 N 5 b a i M U A M y T w W h 4 M U B u n w 2 K Y X O F 0 J 7 j Z 1 7 I q W s i E z 4 t W s t J S U C S z U w q B g v a h M P 6 E C Z 7 m N T R b D X g i b O z f W J G g W q 6 w j Z U J e i E L U W 6 P l K Q t x w D w m X w i G J y j 8 M N P K P r o E w o 9 + l j W Y v X 2 9 s m L 4 b C E B B 5 H O B 0 w a I s Z G v m C F D X / Q X 9 x T Z D 6 Y S i k 4 i r Q K R K A V B z R 9 a s Q U j A N V V W W v r R 9 M S y n x S x W Y I o T l q Q Y N D B R K v 3 p z x 3 I M i C c b b r U W r C v t Z R e O t p N + / b 3 0 L l z Z + V t + P X 1 d R S N R e n 9 T + / Q R 9 a e h y v F Y u N R e N J l F n N u 8 B e k v g d x D t V 3 m n Q 5 k D i A N z 0 W C g V z S t R V q h W r Y 7 P u V I b k g s x p W 8 F c u W J D L 5 t + 5 3 u d C o s B U r N b E R C M u O j 2 a P q 0 n + V O Y 1 o O 2 m t i M t 6 G N 3 w c 2 L + P I t E o 7 d 2 7 R / b 5 2 9 H S Q a 3 7 X u F C Q a m s D t m K L 1 9 j a 6 g b Q h v 5 E R 3 X o p J M n E N c y z I x H s h a 5 z Z C W E N l S 1 5 / 8 S Z j s o H l 9 1 Z F W o x Y a L E 3 M 6 l g 1 n 7 e 7 5 A K u x V h W Y T B 4 J Q 3 z c O 4 1 g q J P k s b / 8 a J n W E 6 2 O z 0 l 7 B I 8 e K F T 6 m m t l a O M Q t / K c f J S o G Z 8 P m b t a C J k i K N r i d S V y A 6 q s 9 D p m a w a H N h n d s I K Z j J N z 0 5 I Q + f a / 6 b Z F o G 8 m 0 G b T Q C f P 8 x q 3 8 C 0 t i 7 s 3 5 8 v 5 S J 5 Z i H L + 1 c v m N C l o T E H e J g y c o h 1 o I 1 e t 6 g w Z M n T + j A g f 1 U o V 8 d C p z Y F c m b R s H 3 5 G 8 z F 0 M S i Y r w k T 7 D I u f U i V R 1 4 T A U c r T / R q N g T o m 9 X e r V N K t B v g q / E P i k t 1 Q W 6 B n g d Z 7 n u P K / q b c 7 u z 3 q S + 2 S i y l Z y 9 l d F v D O 9 1 F g d l r i M B e R R 1 g 7 h f 0 n I F h S j 3 0 q 8 E J s j P 1 l Y q 0 a x c + a D t 7 J V M X O A w y R Q C I h j x y o u J z E e X 3 O h P g X w S C j V d c 2 U l y f f H d H b m u j c b S j g Y b m K q l 3 L C n e P s k M y R g F O 5 4 N x u R f 4 r K i A i q 6 0 c i n d 4 c X D I 5 i 9 s G 3 T 0 p o H r P j Y 0 G K P v y A K p q 6 K F K 9 8 P U 3 N m D e P d 8 w T J 9 9 d o l e O n W O 8 8 Z N 1 a V J + v 7 7 2 / K S a 4 P 6 u l r a 2 7 O X 2 t r a d I o D b P D y 8 f 3 l O y Z 2 1 s R p w H q 7 y L 6 m q O z j V 1 O a y N t q a N Q B L C h M c v 2 Q h Y V Y Y C i i t x O z t h S L I Y x G Z M E h 9 u o 7 + f L C R m M j 4 D r / 3 d 2 C V M n D b T V 0 + X G d r N J d D a E M 0 A e I 5 G n X 1 P U G + o A V J Q m Z R L u z L k Z d 9 Q v 9 0 z C X H k x 4 R a I R t U u s x 7 v 4 O F 1 z V Z y e a 4 3 S + P g E 9 f X 3 i z b C V m M 7 d j R R R 3 u 7 v o q J 5 / U y 2 b L n F d 6 i H 7 J M a t w r Z p U j x E 6 y v e P 4 b F J e J r C r L k r X h t L J h 3 G z E u Y X 3 l O V H 6 j 6 A B I Z Q o F M c Q l B J J t Q Z u U u C 5 O K m F C n T u 7 R 3 7 O x K B i h D r U q Q k m r s w Z C b U b 4 W K N A W x 3 n v g s 6 8 D b G 5 t x U 4 U / Q H J O u b 8 K X t p Y r F 7 C z k / 2 m j 5 U C f d P P L I c J Z j S U M / H t P Q 1 x F 4 2 V c a o v S 9 D d M R 9 X 9 3 R g i z H M t M D b S / I B K X 8 Q C g T S Z E q R i o n k k A r a i U P R T t B S n A / J K J 1 + p U d / 0 8 a i Y E 4 J 1 x Y m z F L A R i h Y V o 4 9 L T K 3 H p M X b c f d T D h a F p k A 7 P k A L + J q g Z n + N v A W / c w N Q l F a W H p / J w u Z g F D U n S I T 7 g S a b b U T j U 1 j K n + F W P q I 4 6 b h d U R d g 3 8 m X M / t F J Z C w Z w S + X X U b l 5 8 a q 3 R M s C i v 2 r W B C s B T D a p X C s E P p P Z 5 4 H G y 1 x J j P 3 6 2 r n f l A t 7 m 2 I y G w T A J 6 H 1 M A y A g W x 4 H F 9 m b Y z p T Q A c M b n B 5 0 A M 3 B j 2 N M c / f W y E / 1 j H j n V j 4 v I d W e r c R k j B N F T K q / A M A h 4 4 d N 4 N R r N s d Y b c g e c P y 9 O X A 1 T e l e 5 E B K 3 2 f c a y e m g V r H F 6 T b v z z + 0 J y Q s X U F y z i 2 j M 4 R m 1 / 7 k 9 I I 3 v O d g c V W N d / L y Y g A s s u i E o + C J / F E k Q C r G s Y x N 3 x C a V k k K B y 7 Y w / 7 x l D f o W n j 3 A I r E 9 f L k 2 q k S 1 6 6 x T W g E t / V I 7 t i 6 2 j 3 s 2 f D V Y I l s s 2 0 D / D k 4 O E A h E e j z t p f P 3 / W q T F j 0 h t q E 8 T h 2 s r R o r H I 1 l t J w 9 r o i 1 U t D A 2 S w w 7 K I E T d j T C O f M w u d K I w j / 8 7 j M s U U u n D F x K 4 T Y d W 0 j / x V M Q 0 0 G o K Q W a a m 2 O F D Z M u f 0 5 c L z b R G 1 r w Q X G J B r E S P c 7 i v B c 1 k 2 W c n c u h p m X u b m l + M B D w 0 y E Z e 7 F d u l B 3 7 p L 9 o 7 N s G j i C l Y e A n B H i Y V Z o 3 s q E r Q 1 I R 5 9 z A T x B C G G R m L 6 z g I w + k g j Y z R 6 b R M K R Q K 1 o f K t S n L s w Q 4 H T B e B F x + m N v d D E c F K l 9 b d U x c 2 Q n O O m z P / P L O d M 8 e N E E k d z d n A f B y A h s w R V / Q Z h l 2 p c X 8 Q / S l u q 3 X h C 6 F I 6 3 R t N e K A v j 8 q a 6 I m L D G G 3 m U G w m 7 P c V v Y x e l u s A 1 a m E N K b m S S R I T R w Z Y 6 U q g u V j 4 n A 9 2 q 6 5 n G y 0 F 0 1 C B k H o R 8 7 M O v I w b g L m G l 1 o v B m g P Q w I M x F 4 Z W H j 9 h V 6 l C S D Y 7 e m x 3 s v v N v e v b H M M T o P M a V 8 g J K Z H A e g P G Q 2 K B Y i 5 A J J A u 6 C / B B M R 7 y i G h 9 J + 0 R 2 8 i P D q w i z E M x x p i d A O a 4 M X m x h u Z t a h 5 g i 9 v j f I J z L 7 R r a 5 B / K Y N B N X x 2 X l K + t L 5 h M F I 1 Q 8 N r + o y f c s m o P Q W D C P V D V e i M x d X Z f C 9 S e + l N M B J h p 2 f Q J h U O n t c S c b m M A L Z 0 U z a 0 N s E A r i Q X v k K g 2 8 T h U b u M C E B X E j T F L s M G W b d w A 2 0 c S U K s x X r N J a 2 Y Y h C g a y h T A s c I h 4 3 Y Z E D p k g H h c T x 6 c 2 R n X O q 2 u 8 3 u W Z o u u B g j k l s H k j A O I Y 8 j z L f S o D j C m h k o a z K I V c R F s J Q J i l B l + h q c y L t u E 5 v P f U u 2 I 3 v o F x v z / Q 7 7 m C N / L b I Z 9 s N p o J k K G i o k J C j C V h O f v p z l C K K B D R T H w c j i X l D S U w 8 U R w X m u s p s Y a q 6 Z t 7 L + C a a j p e f V e p G 1 k x 8 W + U q 5 0 6 R U / k V z / B g c D s n B 9 u / R v Q U v B b G z U Y 0 g r R b Y B 5 0 D E L d t h G 7 P U A K S o q 6 9 T 5 A C J N E H K f I o w D e U x 6 q y N i j N F X W O L I h q k u a V e f + P G o 6 B L 4 N H m b m u n 3 L g z 6 h V T C R o D i y x X a v K t B v C + o c 8 z Y 4 0 5 Y f m 6 G Z R d L U z x 1 m R o O p i l B i B G V W U V a y e t c Y Q g S T r e E S I P a 6 a n 8 / B 0 J u n b x 1 6 t l R x R n 2 H h z H J j 7 h R + r w B S M A 0 F 4 B 6 2 s T j u M q n Q R z n f W y p j R p g W t P h M g 7 U B 3 5 x t r 7 2 r e k n J a s G 8 o L a a u O X a x y + x 8 A m Y d i A O 3 m y P d w k j b k w + E 1 a X Y i 5 f k v r G u I + V M v E 0 k a x j k K q Q Y E J Z 9 N p g Q a t l 9 6 G 2 s T j Q u m M G A x Y l w o s G 7 1 r m W B Y 8 x v Z s h U L D n v w L 7 W d M Q K 7 / S j j O P B B C B E N B C R X B E h T l f p L S O q y d 5 v g a T R h H F B H 9 X s x I B + F U e m Y 9 2 0 h x X b z Z W 7 D c j 7 k 7 Z O 3 P s z j j f C 2 w X d K L A V O F b j w p I W x m i X 5 L 5 r 4 V i w F t 3 F q z H 5 o 0 1 z Q j U 7 Z Y z t J U g b 5 R m C Y n J 6 m 8 v A J n K R h J 0 q V + D x 1 u D l G F L 0 r n 7 7 H p q 2 e a q 2 U b a q a 5 r I W K q l n m W M J B i S i 9 8 6 O T 8 t 2 F A D y i W X i 2 M d J c A c e E 0 4 / K x L b m W g h U U k w H y h x D y o Y q 1 l 5 7 G m I y d r U S M g H L I R P G k r D d W a 5 Z 5 d U Z y + 8 X I i l 7 X g x O u W R v x r l 5 N Z S C F + N / 3 u + j O J t 4 1 w b R X 0 r S s b Y w 3 5 P W T E Z T I R T h B l k f 1 9 V W Z q 1 r G y a f 3 i q c h g K m w u 2 c G V D 7 y h 4 G t r X U 6 o H J q N V M J J h 9 6 G / Z G J j 0 0 F T I n e Z Z M 8 A E 1 n h S z R B H O 4 b P 2 w s O 5 e 3 w f N j T G K W R O S 8 9 4 u 9 C u R m g Z b a P F w W X q V z K o S E C 1 j o 1 h a / R g f 1 7 K R x N 0 B c P u N G I q A W F 3 X V h a i q P 0 K e 9 H r X 2 y W g o v V L X l Y h Q K I z F h W F 6 4 4 1 j V F q 2 + A D 5 e q L g h J o M t X L m u t N M v m 1 C 5 R / o a 2 H g u J a J A e 2 G y b l u V 1 J W + u L N h N N B t 6 w W x u t t 0 F c D K R s q 4 v S Q i T P H 5 4 2 j A h V 5 Z n K Y X j / o o 4 S v j r 5 j k 3 K l M G V q i A R t g / K f m X p K T f X V F A h j R 2 F 1 D t 0 B r y t G L 7 Y H 6 P Y T F w 3 P c D r f g x B L V u u C V B E 2 + 7 B i N 0 z v v X d K v r t Q Y E L 1 F b T G T g S b + S 8 T y i L T N q E K A + g j E A 8 u + m x 9 H 7 w b e P T 6 7 + n U i a N 0 P 7 C T S s q q 9 Z m V A O W L c j W a S Y k i F V b k I h 1 9 a r P c X U k y E a P 2 6 j D 1 j Y H U T C T R U o Z M q g + V 4 P h 7 P 3 1 V / 0 5 h U F C 3 O d B R g x e e K V M v G 7 b 7 U R s H N F 3 1 5 X H x I m a b v 9 f T 6 q N f / O L n 1 B / t W S O Z 0 h t P p z + k 4 j A D p Y H V x x D 0 p x 6 M K 5 e 5 i w w R Q T y H g L l m 4 W 8 k 8 B J 2 s Y 0 L J d j w o 8 o f 5 0 z a H u Q t B m D K E W Y w Y J M Y G + h T Y T P O K w N l 5 P G u c k x K j A 2 L Q J o s N r F O d S r X e e o 8 E 0 m R R p M o G a d Y S o u Z E B o s Q R 0 d T W l 1 q x B S c E 7 f G Z 1 h + x 2 Z q Y 6 3 y V S c w L S n z A 0 s j 7 Z l X 0 0 M T y S m M G F H W t V X Q y q X M f 6 K 1 l G C g d p 0 Y v E P p J F J k Q h x p Y 0 U c Y R Y S L d C X P P 8 C / v x Q w U F E w p P W 1 j h H h R n S J z O 7 M 4 + v r J N s s L D v J H D L o l c K 4 3 R / w K J 4 O z A b k h Y A 7 W 3 I U Z l X l X x D z d b L n A h k N J C n W y t w J y T d J B F X 2 N I l U Y g i R u C I c Q N O n W q U F I E V i c W t X G H k j P G z x m u 7 Y J t E h U p t C G x J E 5 2 h u n N n h A d b Y 2 y x m J z r D Z K r 7 A 5 d 6 4 7 q P t C 0 F I O a S B V v p g c o y 4 Y d 7 p D H n 2 d n F P a S q 6 T S Q F x 8 m M R V h G g K A g 1 M A 2 7 G d t n I d N 0 4 j Y 2 L T C T A x r K t I n Q Q s w E I U A / k 2 m G D R F F G K W d F G m S 0 p e W u N Z a q B N E i j i G V K K N u J 4 Y r W T C t 9 4 5 r X 6 s w C i 4 U 8 I I 5 4 x k T n M l v E s L W b W t s T Y e 6 A e t F I e a 0 / t V i g Q Q E C R J D y e 5 D Q e Z L A G 5 P C 4 m B 4 d x v r a n Q Z m E + B z G o 0 w c 9 W N h q A j l 8 3 k W 1 K l C S F F o K A C D j N B Q e z g z D Z + 2 S V Q 4 Y F L r Y m 8 7 q S l N y i C x P R s D O x l h R r m B q v Q g h N I 2 i G O z F e W M c L x 3 i K M f r Y 7 V u i d D G v U 5 Q 5 x 0 E h l z D 3 W n W M D Z h k w r v L T U z 0 v m o K V C J m 6 j c M D c v E y P n g 2 c x 2 Y x x 3 d G 6 G x 3 W D b c w b A H Z m A E t I I C G c x g v c R Z L j 3 w K V J w + a K M h S w 6 f L E j p A n j i D l W p E P c k A r d A 0 2 s e I x + / s u 3 + B e z 1 6 u N l q L R U M D 5 + y W 6 1 d G Z y B l t Y 1 t j r S / E b O G Q D Y W c w L 5 9 z 7 V E Z N c l Q K o R d 5 g 6 X H d l Z y b s j y L l J / 0 g h x z Q S i e Y N N 0 N k V S 6 9 J N S c e f a u Z B J z 6 K V b G E y w T t c T P W i q A i F z Q x h 9 n k I 3 h 5 o q u J R 5 V s d c C I g u x f L c U y Q P d k Z o Q Z r x y K 4 0 / F q n l 3 t j U w m T Q 5 L K 5 m + k 9 F I 7 d V R O r N b O a F q S 9 U s m d 1 1 E d F U 6 v o 4 m 5 u G Q O r Y f J c L 1 6 D B Z S I Z U p W X r W 3 h Y 7 5 R N E 4 J S P u O M A 1 P E 7 3 U w R k u H j 8 U b 3 o R b 2 u p / G M 5 r / A s 4 7 4 S Z q O L 9 0 6 n A X i h O N L w 8 m t F H I t M m k i p Y y 3 B + V k 6 0 x m k 8 X m l z V q r o k w S 5 Z B A g x q W i b E Q R R r T V 4 r p 0 J A K G u u 9 n 7 2 x o B 4 V U j g r + W 8 R y Z 1 R D 2 s o l X H I M E W q b a w X 4 M l b r L 9 k V v / u a Y r S y 7 v C C 5 a E G B J h Y a B N G j U X z z q 2 Z H p 6 k j V b g j V b U C R 1 j t M Q 3 h p S c / Z S 6 S J x q v Z j U q w h l S J U t j p U S C k q k w / o b F V T 9 p 2 W C K Q y 2 k p h W 0 v l B 3 h b x m K e P H j x 4 H Q 4 3 B K l Z j b z D H l s A V D h U Z l w r C p / b j J B G p t a u O L x 9 + l j l D d m l h v B X D 0 p f 1 M H d D g 5 j 3 T 1 b i i Q 6 Z / / 5 U f y + 8 W E o i M U u H J n 1 E 3 H W t F y O Z m J j Q 1 N A W 5 j 7 Y D m w e 6 w i 8 F o J + w K m 6 s N A y G e j o 6 I R j K E W W j m 4 Z y R j P N a K 0 m o 5 W h r i C u m L n s p f 5 A o T h H u s C H E 0 g 2 / J y p v Z C w 2 F H Y b s R x S V u V h m 5 3 t a k 0 m Z H h U D / A Z U m 1 r q d U D f Z 6 l l t B j B e + h 5 t x b M B t t h L D E 7 7 c 0 k k O s b M e z s z P S V 0 L Z G s 1 k z k k f S p c 5 z D t F N p y H M I n c R j v F 6 A d v / 2 B B v S k G Q d 5 m S y + o + L j h w X w v R S Y j h k y O q b G N 1 Y H r + J I 4 3 e W 4 x j O B / D e E k n L h f y b u e O u y C T Q d y l W R R 9 I Q F 6 3 D Z S y i j o U 8 K H e d j r T 5 k N J O O K 6 v x + 6 w 2 e t P I a X o n B J G P B U l d K o z w J m n W q V U 5 n I h m A L d 1 l I r w 3 K n E q H f Z E z s b O I Q R M V L y z I c E j k E H j y v D 5 u v a O L o h j J 1 X q 6 B 1 k r Q 6 C w T X 5 N H k S 3 G 6 a o u / O j d c 3 y X C + t M M U j R 9 a E M S n w u u j b o 4 Y x G p i N D n V C 8 f 5 z p K N x t L B + 5 H B A w 7 / A a G + z z h 4 m t p u + U S S Q I K r 4 T K g L k N v c c w X X Y U E W u Z T J J u q W d F G m c e H M F V i A g r h t U S I x N 0 G S c G h v r 5 P 6 K E U V L K K C p q U S m l k h m S u u k S Y X C k P 7 U I v 7 e b e Q E 7 H y 8 5 O w M m 3 U g E N 6 B 2 1 C e U P Y / A 4 S x Y Z M p U x 4 P P E w 7 d s j l i J C F w 1 A o J N r H p E F D q X 5 T O r E g 0 w E M 8 u v y 5 v I H s V x J 7 L n 3 m r 6 r 4 k R R O i W M l J a C 7 1 w A W U h l C m 6 b V C v D g R 1 R 0 U R 4 D S c 2 4 c 8 F Q 6 o 0 M m U h 1 W i w M u 3 Y E C R 1 L O W F e F y 8 c s b U k 2 u g q T S B 0 k j F m q i 2 N C J l r j a 0 V I K y b m p p y F p X i k V c l + 8 N F L 3 d d O P O H F P f S x 6 P l 9 x u D 7 k 9 L B y 6 T J w 7 u q 5 i 2 K G j i L G r L k Y 9 T d z K 6 + P F I A Q C o X R o z O u 0 O I e P J t 3 U X s 2 N H K w F E M Q 2 + T g t Z d o x g a J R z J r F v n / Q O B Z 5 t G A W B L Y G M z I 1 H 6 e 7 I 6 y l o h E + Z n K x / P v / + m X R 9 5 s 3 R S 3 E O 4 Z g + k l L h d Y N h Y C C k c L R I Q s q w D Y W A m 9 f 3 8 s m X r a q m N I + G Z K y A K y 0 T G m p C H G o C K L S U A 4 6 L m m q n N T C U S a H v j Z F J D m n y K Q 0 k U 6 P x e n e C N s m W j s l u O 9 V W V G 2 K Z x Q m 4 J Q + / d W c Y G g M D A 2 o c 0 / z n g l V p w L y I x V Q f i P / o Z n F 1 h q g V f R m P 6 R D c k j D Z N n K U I s Q x 4 9 6 E / F H T N P l Y M h k k M 2 / u 4 s Z E o T r Z 2 m W T s p M 0 9 t Z A k n 1 C / / 5 V 1 9 p 8 W N T W M n d X V U s J Z C p t u k 0 h q L x R Q k i C X 9 K l Q Q / d l n G W q f j o U w Z D J E c s i 0 N K k M e V r a 2 n U a 8 h 1 k c c T W U F O T E x S J h C W E E 8 O Q D Z r I k E l M P i l f 1 k 5 j c E g o M q E R / e 2 / / V z u d T O g q J 0 S t l R V e 8 n n 5 Y J P K D P A i K 2 l U D C Z p H r W 0 d P k r K C 1 y Z N L b O J A h B z m 2 M R 1 i H 6 s Q 6 K Y k E b 6 P 5 P j N D Y 6 z M d q t k N 5 Z a U M 6 J Z X V F J j c 7 O + 3 i K S 1 k w Q z F q X c w h Z K i v L y F 9 a k r V O F K O w h s q S W q R y 6 E C 9 q P + U h k r F N Z m M o A X E O Y t c p s I 8 a 8 A i P g k X E C Y X e Z B v 6 e l y T k L k q w q H H j + i Y D D g X M P f D c c Q f q O i s p p q 6 5 Q 3 T h F H E S g Q w E A 9 a x 8 m j p h 3 O K e J h D A c D t G 3 g y 5 x R I B M G H P 6 1 W 9 / y n e / s C 4 U q x T l 1 K P F 5 N i R R i 5 A F I B q w V K a C i 5 1 K X B N K o h U D s T R u V a u d u O l e l a A F 0 S j w h t C p U g F L x x C L Y p M 2 d K Q h x y a 8 z r 0 + v z k 9 e p Z D z q P I c q c U x K J J m g + r M g E A U w 8 y g S K R O D B 4 2 M W H A 9 P u 1 P l m m R T 7 9 / / 4 9 d Z 6 0 A x y 6 b p Q x m 4 u Q n Y 0 e D n Q t R E M q R C K y f a S h E L h E L B p U j F l Q C a y g w I 2 1 o L s n X g P F N j R U z e v 4 S 4 k I G 1 k j l n e + 8 c M q l 8 k j Q d O u c 5 P + U Y + Z q g 6 p p a i Q u J R H R + I y 7 X x O m b A Q / 5 X C g X x 6 y T u F y H B i 7 J c W 3 q R W M 0 M s 2 f k / K M 0 u H n D j B h F 7 5 2 p 9 i x 6 Q g F 7 O q o 4 R v n w k X H V U j k O C p U w W a Q y h x z h V B a C h V K V S w H m 4 1 U u F 9 H U k S R x 1 D x 0 R k X + T 3 q u c X E y 9 B K E E c L m e t 0 m k 5 P I x P I w h I I z K f i Q h 6 5 z h a c i 9 O B p l A q D S S C S Q i N p M i F N A 6 Z S O g 3 X R 9 k c o l 2 i p C / x E e v n H 4 R D 7 L p 4 L r S y 0 + y S X H l 6 m N K c m f X 7 f b q w V 4 T Y t A X 6 W 7 p D E t c h x j L k D Q J W U n r U A R K G 2 n F D J B G h z b U k f 6 L c / q 6 r r o o 7 a 5 3 l q e r U y a e r q U h j h Z j A i E E k S R U h M T x 5 O Q E V V X X C P m Q L m Y f k y h F S B Y Q B t 8 R j s b J z X 0 h m 1 g w 8 Y z G A p m + G y C O q 3 4 T + i D / 8 Z + / k e f Y j G B C P V a l s E n x x Z e P + C l s M p k Q B O L Q E M m Q S s i D Y 0 U i E E i O 8 Q 9 c U n 9 A L R 1 X U F H n e O O B S q 5 C 9 V + F O q a Q S s e 1 S F W f e X 2 v f q N F h o A o E w E X 1 e E N 6 0 g T M i m S p Z P I C k E a T S z b L B T R p E L 6 d 4 N u O t g c Y l O O y R U N c d a h f 6 S 0 E s z z q J D K k E l p J u x r / h / / + a + c 1 4 X M 5 7 X B 9 e U m J x R a V C E V y G O T C g S y N R X E k I s L D O Q C S 2 x t l S K Y f L M 5 1 n F J Y y y M p E F f r p H 9 m p U C F V x H N H n 4 r / z H H 5 0 m o U 6 X 6 / k I a S x H 2 y J U X w a N 4 a R B Q J p Z r u s V P k U i R y u l x 2 0 y P R k a p K b m F o d E k q 7 M x X A 0 K Z N a 8 c b B U i + 0 V p x C o a C U Q 0 o z w c z T 2 u n 6 I M m U J J A J f e L / / X / + d V P 2 m 2 x s e k I B Y 2 O z d L f 3 K T + N Z f J 5 v O T J Q q h c p l + K T J K G b 7 X S 5 N A h h 6 S k D l X E O W s B i X b u Z l 6 k z + U u A D 4 j J 7 l i p w 6 t N K 7 w E p M Q x 3 K k j k E G d Z K O t D C h y j G 5 V J 3 L F I d E k C x E s g g F s 2 1 8 3 k 1 P 5 4 j a a y J M H p x T h H o 8 7 a I d 5 R H Z V 8 / v S X d A 2 K Y e P H p 9 Y w m a n o e 2 w k y I G L 3 5 9 m u 0 Z 2 8 n 7 n h T w / V l 3 + Y n F A B S 3 b 4 7 x m R h Q u l J t K n J s y A V m 4 V C J I l r 4 o j Z Z z S V J a j 5 O g 4 W K G J J T N I B + W v H 9 d 8 U 7 E M 7 h 5 F u H X P V 1 T E L i g n O G a 7 g K t A h z p h r 7 H M g g j q Q Y 3 W d e p f u m a 6 Q S r M l R S J I h n b S 5 0 A U h I N T J B v 9 y 3 l o J i E Z r s M 2 Y B F q k a 3 A M M v B T b t r w 2 L 2 T Y w / l c F c I a L W T t F o h A b G i c b n Q D A 1 r e i H 7 5 y l 7 i 1 A J o A J N a R K Z A v g q 6 / 6 a T 4 Y Y 6 J k E k q R K q 1 P B c J I q O O W 8 B 8 V R + 0 3 a Q w V 4 l i O 8 E e d V z E G x 5 w D O 7 o A a Z m u W C B R g K u s d Y i K r U L 1 X 5 1 A J X d C f Y 7 j 6 r P O Z y S N 5 b X u 3 P 0 o h 1 g O q a L x J F 1 7 7 K V g B M e K O D i P c w 6 Z 9 K A 5 x 1 9 o D 9 L V R 1 4 h U 6 W P N Q + f A 4 n g c Y V 2 g m a a n 5 + j S N x H 9 0 c x u I s d Z G O 0 Y 8 c O + s W v f 4 y b 3 R L Y U o Q C r l z p p W A Y L l p N K B H V p 3 K B X J p Q K g Q 5 D K F U K A S x R I 6 F K P L X O p a f U 9 e o m A 7 l E g 0 n b S F U t u t 6 b 4 E P 1 H 8 V x 1 + u 5 D r i p M t / / A E R V J q 5 z p B F z v E / v y d J J 3 Z m 0 V A i D o l w D L J 8 3 o / B Y J N m k w n X q t D E c c 6 V h P Z J U H 1 p l F o q I 3 w H c Y p G m D B 8 C 6 r P p A g 1 O T F O D 2 e r R T O h z 9 T U 1 L h p J r 0 u F 6 6 r W 4 x Q w B d f 3 F t A K v S p x P Q D s Z C m i a W I o 0 N z j H 9 g h Z z T o a T h 2 3 W a R J G q Q g M V 4 7 9 O 0 u I w Z J A D D V R w H Z V a i Q A p 5 t o F I S L 6 m P / I P x z o O L Z Q V m 8 N V O m K O B w y Y W b D L i E H c V 9 o L k h s s n n 0 O U U i R S Z 1 v J B M a v Y J r t l Z H W a T E H s q x G h f f U B + V / p Q T C Q Q 6 u a Q c U C o K U W N j Y 3 0 z 7 / Z W m Q C t i S h g P H x W f r 2 + g A / I Z O H N Z O j r R D X x N K k E n J J X J P F E A z / 5 B g h v l U f I y Y h z k m q p K k g d a S Q d m A h S 6 6 j E u q I / N G B F V f n h S y p k E X + 8 z 8 c o / L r d A R d 9 V F q q 0 5 3 S M y x E r k 5 5 K V w z K Q Z 0 j j x l F b S J E q R T D s g D N n E w y f u c q T H 6 U h z U I g E + f 6 J i z q q Q 3 R 7 W M 3 f w 6 w W r M B + 7 2 d v U 8 f O V j z C l o P r a v / W J B Q A U n 1 z 7 a G Q K a W p d K g 0 l T H 9 N K F A H M s M 5 D 9 C D 4 d U 6 l j 9 V 2 m A I p c B r t P R F B Y k M B Z m O 9 d Z / J U 4 g I q t Y 8 4 5 + Z 8 e S g w V X o 4 R R 5 I 6 l u 9 Q C V z h 1 T H I I O d T A o J Y o R A I 5 F F p N o G M R j L E M k R S x N L C c T M d r M Q d k X 4 t j v H K m 5 / 8 4 h 1 q 7 2 j B T W 9 B E P 1 / F Q 2 6 t 5 L J F f Y A A A A A S U V O R K 5 C Y I I =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4 f 6 4 1 5 6 0 - b d 7 6 - 4 d c a - 9 8 0 3 - 2 d 0 b 0 c 1 4 d 4 b 4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 1 0 5 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u s A A A L r A b 9 3 E o U A A D c p S U R B V H h e 7 X 3 5 d 1 R H l u b N T a l 9 F 1 p B S C B 2 Y 2 y D M W B M 2 S 7 b V W 3 X d q q r u q r n d M + Z n n O m / 7 I + Z 3 7 p q a p T i 6 t c 5 Q W w j c H Y x m Y x m y R A Q m h B u 5 T 7 M v e 7 E Z E v M p W p N a V M C X 1 w F f H i v c x 8 L y K + u D d u L M / 1 l 8 + / S t I z A K / H Q z 8 8 f o i i k T A l E g m R Z D J J H 3 1 + g 0 p p l l w u F 8 X j c T p + / C W a n p 6 m x s Z G / U m S 6 1 a D 2 Z l p q q q u 0 U c r B + 7 R 7 X Z L f H 5 + n i o q K i j A Y T m H s V i U v F 6 f n J s Y f 0 r 1 D c 7 9 2 p i e m q S a 2 j p 9 h G c h u j 3 q o 4 P N U U p w / P 5 T L z 2 a 9 M q 5 e D R M t c n H V F t T S d 4 o f 2 d 9 A 3 0 1 2 i z n A O R R N p S X E D 3 X G q U v B / x y D Q T 3 7 e E 8 L y n x U G z 6 O i X i U X 3 1 1 s Y z Q a j S y g Y 6 u 7 + J h o a e 0 M z M F H V 1 d Q t J I I 8 e P a L Z u T n a t X M n + X x e + u 6 7 G 7 R 3 7 x 6 q q 1 O V c D l k w j W x W E w q E S p 6 N B q l O B / b F X m l m G S S 1 G W Q J B Q K M Y m 8 I v h N E A 6 V N h 6 P c a h I A e C c q f w g F E h t i G k w H X J T 7 1 M P T Q Q 8 O i U d z 7 d F q K k y I f F / 3 C 2 V E M h F q k M t M b n + Y p + 6 1 i Y V 8 t U V e U j R w L i c 2 8 p I z + U t i N L q D q o J D 0 u F b 2 p q J J f b I x U O 8 v n n l 2 g n E w k V U 1 r / Q F D I U F 1 d n b p m M Q S D A Y q E w 1 J 5 f D 6 f q t y x O F V W V q 2 J T L O z M w v I B J S W l q b u C b + J 3 w P m u U H A f U D D A q b S 4 1 r E U L H x j A Y h v v b L R y U 5 y Q T c G V P a D / j h v p C O q e / M l i + 3 h r 3 k c y u t b w S / i X u K R F g b + n a R r 7 J D X 7 1 1 w Y R C l m 9 N q W p 9 k f Y 0 1 9 K h Q w e l c C F s k N D V q 1 / R 0 6 d P a c + e b g o E g + T j 1 h 1 p f r + f T p w 4 T p O T E 1 w h E j Q + P k 7 T M z O s t a 4 L I Y O B e f 5 e B 2 V l 5 V T C n 7 G B 7 1 g u 8 J 1 T / F s 2 5 m Z n m T h l c q 8 T E + M i N g y J b F T X 1 M p 3 Z Z 4 D s a q Z 2 I F A Q N 0 / P y s 0 Z y n f 4 8 l d E T 6 v L 8 y C U F S d B H e C O m 7 D J t a + p i i d 4 O 8 D j n e E J c x G q r i 7 i c o a X + S z T h l t N X H 9 5 d L X i z f D m x S l / h 1 0 9 n C d V C Q U q i n g a 9 9 8 S z U 1 1 d T a 1 s b 2 v Y 9 u 3 r x F h w 8 f k s + Y C j L D J H r y Z I T 2 7 + + h v r 4 H 1 N 2 9 W 9 K X g 1 n + b E V l 5 Q I T K x v w e 6 j 0 I C r 6 R g 1 N O 4 R Q + L z R M g C e w Q C m n U 0 E f E c k E u F n K U n 7 j A E q s 0 2 0 z O O P 7 p d y / u i D D O D b s l U O N 5 9 4 v S d E c 2 E 3 i 4 s q S p J U U + Z c C R P R 3 A t C I 8 g T m K s l P j e F J 7 + R 8 1 s N r v e 3 I K G 6 9 7 x A X d X z 3 G d 6 T I 2 N T S m i o G L a F d 2 Q D e a a t N 7 x B J t r F X I O T g D I j h 0 7 5 H g 1 w O + i 3 8 M R q c S h U F C 0 C R D m d J 8 m g a l 8 K w G I M T 8 / x 6 Z q Z R p B Y P o l E j j H B O V n l 7 R I m A n n a M 5 w O C R m I h w Z y J o P 7 z l 9 J B s + / t q o s i J T 2 M H 9 p K r S B E 0 H X R S J u y g c c 0 l / 6 + m 8 l / Y 0 x i Q N G g 0 m J W A / H / I e g v v 1 e b m / O X 1 N 0 r c S t h y h a u u 7 q L 6 y j H b V h s V b B 2 0 T 5 X 7 N z o 7 2 F L E A t O q m c I e H R 6 i l x f F m A Y 8 e D d C u X T v 1 U f 6 Q q S H m u L 9 U W V W t j 5 Y P m y Q x 7 v d 5 u V H I B J 5 3 Z n q K v K z V K q q q d K p K t 0 k c j S f p Q m 9 Z V m 1 k g M u R f S 9 2 R K i + P C F a C H 2 r W M J F F / v 8 9 E p n m D 7 r V 1 4 + D 1 / L X 5 m C + S 2 E N q m 8 r O r i s 9 / K u a 2 C L d W H a q q o o f F A u Z A J F X e O W + H J y a k F Z P r r X z + Q A j U V e 2 p q M u 3 8 n / 7 8 v r T y 6 w G b T I D 1 s 0 s C J A L g j g e Z 0 N e b 5 D 6 W h 8 2 o b E A F h n M E Z J q b m 9 W p K h 0 Y f z o m W t r j S p L f p 2 6 k v C S 7 / W f u 8 + v B E t F C p 3 e H h V S f 3 P c T K 3 Y h E 4 B 8 t M k E m L x F C I v A 9 K u i / E F X 5 X N 8 Z m F Z b l Z x Z 0 n b l P L W y 8 9 R e 0 c b v c m t J g o M F Q X m 2 s G D B 1 I F C n z 5 5 V V 6 5 5 2 3 p J U 0 6 O 9 / m K p k Q F V 1 F b W 2 t u q j 9 U V Z e b m O L Q 4 8 k 9 F I Z m w L D p C 6 + g Y 5 h 8 Y D H k o A z 2 s / M w A H S p j N Q R t I Q 5 9 m Y N q X c k I E I k v 3 / W 6 P e G l 0 L r 1 h s J H 5 2 4 B J Q 2 h I B Q E Z X R U H F 5 T n Z h X X + 1 9 8 s / D p N x l e P d J D p T 5 X q k 8 E s Q v Q Y P D x Y + p o T 9 d W v / / 9 H + n n P / + J P l J A f + q T C 5 9 S W 8 s O N g d H 6 e T J E 1 R b q / o + q 8 H n l y 5 L n 6 a s r J R 6 + / r p f / 7 b / 9 B n l M s b T o j l Y G J s l O q b d o i 7 H s 4 J O C L s A d 5 M D A 8 P c a P S z I 1 H e u X H 5 5 F H 6 H / Z + I j 7 U h j s z R f s R s r A p C E 0 5 p 8 b c R d b B M H b c m 4 z Y 9 M T a l d d O e 3 v 2 i m t s y H T O J t B 9 X X 1 K e L A V J q Y m K T m 5 v R + 0 t W r V + m l l 1 7 K W v D n P 7 l A r 5 0 7 K + d G R 0 d p Z G R U + l Q 1 N b l n P u D 3 7 O + 6 f v 2 G j H P V 1 q r P g K h / + O O f q Y Y 1 z D y b Y M 8 d P k D 7 D i i X P t z Z m S 5 4 V H x o E Y P M 7 w f G x k a o q S n 9 u W w g X + B 0 y c Q M 9 y + r M 5 7 F H s D N F 7 L l r U l D a A i F 1 t 2 b n O H C e i z n N i t c f 9 3 E h N r T 3 k L d L b X i Y D B k g l c N p p A h 0 8 2 b N + n Q o U N S e L Z m + v O f 3 q d 3 3 / u x P k o H P t P O / a 5 a 7 Z E D 8 B v n z 1 + k x s Y G 2 r 9 / n 6 R B I 0 5 M T F B 5 R T n d u H 5 L + g X o e 2 E 4 t a y s j M 6 9 9 q p c B 4 B c z z 1 3 R E y z v / / 9 Q / r R j 9 6 m 3 / 3 u D / S T n 7 x L V d p h Y N z f B v i + 2 e k p 8 v l L O J 7 g 6 6 o X V N B M J 4 c N f L b K e g Y D j E t h k D j E h C 3 X W m p 4 x k O 3 R n z L 1 l B e T 5 J i 3 J d a D p Z D K j n k 8 i n z z l M 8 O C j n N i O Y U N c 2 L a H e P n E w N U M A Z I H c v X u X 9 u 7 d K + f H 2 E R q Y h M J s M l 0 / s J F r u x n 9 d F C o M I 9 e P C A y T L F 3 9 V N L S 0 t o l 1 A E h A W g 5 R u t 4 t / 6 5 6 Y g q g L X d 1 d 8 t n Z 2 V n 6 w x / + S L / 5 z a / o 1 v d 3 6 C i T C I C 3 E Y T E 9 8 F c 2 7 e v R w a O U Z n s a U 6 m o i X 4 m V x 8 D t r V 7 1 9 c c + T S Q g D 6 T f Z g M 0 x E N Z b l V P K + g a f U F 1 z f W Q y 5 S J U m n J Z M x s k f u 6 8 u 2 I R w / f X y 5 i T U G 8 d 6 K A l T S b S C 6 j O Z l h f H l y 9 f o V O n X p F r b T J h 1 s P R o / A s L Q 1 8 9 9 T U F I X C T K J w h A Y H H 7 M J 1 6 F I x J X 9 i 8 + / o K P H j s p 9 g F y d n Z 0 y a A z i Q Q x A w s f c f 9 u z Z 4 9 O U f j w w 4 / p z J l T c s 8 G 0 H o g U X m 5 G g 8 D b K J l A / p n O A u T E d r K v t Y 0 B A a 2 u 9 3 g Y q + f w s v U N k C p L 5 l y Y q w E 2 Z 4 h R S Y t m K F C i R i V J v v 1 F Z s L S 7 t 0 i h C v H W W T i y u Z T S b I 9 R s 3 q b e 3 V 1 p 9 m 0 w Q V F 5 4 + J Z L J g C V s 6 G h g d r b 2 q m r q 0 u + E / 0 w r 9 c j J M K 0 p V I 2 x 6 5 c / p J O n H i J r 9 l N 9 f X 1 a R U Y 9 w f N Z H s N c T 8 g / D E m o 0 0 m A F 4 3 m 0 z A 6 P A T H V N A w 4 H v w L Q l h J i H i B n o + K w N Z Q I H 5 R p A + m k Z Z B K s k B u r I R N g 7 i M T S D c i x 3 x D Y d f y Z 6 c U E z a d h j r Y 2 U 5 t d e X S k t u m H o 5 H R k a o r a 1 N X + k U 1 O T k p F T 0 f A P k f f p 0 n K Z j N R Q e v 0 8 e H 4 i W 5 L 5 O J W u e 0 0 J I N Y 1 p O N X v A h 6 y O V l V X b 3 s e 8 J k W b T e c / x d L U z u x R B i k s f i M W Z T k i r 5 N w A M 7 l Z y P y 0 Y D A n Z 0 e A Y 3 B v z 0 k O 9 f M P D y e h D 6 X q d F W W s n b L N 7 V s J 8 C w 2 z D F C C L R U k p / B 7 5 4 l T 3 J z z V B 3 / e 3 y t 5 u G U M j s g y 1 V 1 N T Y k K a d A I R 2 p 9 6 k f / L x e T r N Z p X d 2 c 8 H h o a G m D B u 1 l g t 9 D 1 3 5 r G + C P f U 2 9 c n f a K q y k o 5 h g P i p z 9 9 L 6 0 S 3 7 p 1 m 0 3 D K h o d H R O N m c u p Y A P P i q l G c E w s h a X W Y c H s 8 7 G m w v S g m Z B z X 7 v r o 7 S n M U 4 f r o O 3 L x O L k Q p I s t k H q X R v L g f F p j L 5 3 n z x A N 2 c 7 k g j E o D 4 j M w e S C c T g C k 5 q E D 5 B h w V X 3 9 9 j c K R O L f s M D 8 T 9 O c / v y / T f G A O w s 0 O 0 r 3 + + g / S y A T s 2 t V B D a y d Y I J B e 9 r 3 m w m c Q z / u 3 v 1 e + Q 1 o 4 s U A L + J S i x p d H j / d H P b R L J M J G s d g L 5 M p k V Q V G v 2 k 9 U T m M 9 v H i l R u N v 3 c N B t z L I 7 N g E 0 z U 6 K 9 r o I + u j Z O Z 7 v m h V D h q C o E y E 3 u O 1 V z J Y p h b D B j Y e i B A / t Y A 2 S f m r M W g C Q Y I 0 o m o r S v K U a 3 R u A Q c D O B v a x J A n T p 0 h f S 7 4 K T I h O V r L 1 K 2 f Q 6 9 s I x u n D h U y G W A R w M d + 7 c p Y s X P 6 X / / u / f i 8 c Q M z m 6 d n e K c + P C h Y u i 2 X I h G k 1 v P M S E 4 3 A q 6 J a J r D M h F 1 1 6 6 B c 3 O d K N + e b l R g F A v g K r 7 S e t B N l I Z U S R C u Y f 3 1 O S G w h d D 4 p d X H + 7 U v w m H z L 3 h y / s o 7 / c c N P u 2 j D 1 c n 3 6 Q U 9 Y n k F a b J e H P u 3 3 U z S u x p p e 7 O B a E Z m m q Y l R u n 7 9 J v 3 s Z + k z I f K F f / z j I 9 Z A 5 8 R k U 3 P a X P R K + 7 j 0 r X y + E p n 2 t B h m Z + f o r 3 / 7 g I 4 c P k T 7 9 u 2 T + X b f 8 f 1 i 0 P X U q Z O p Q W T b J B w Y G G R N 7 J M l + p m m Y j A Q S E 1 l Q u M S j r v p m 8 c + m d 6 D v F k K e x p i N D b v T j M D 1 x v G x D M w x w g T 3 I + K Y + l 8 I k 4 1 / m F J L 3 Z s C k K 9 f e I I j U + H 6 P M + j / J c B e e p x F 8 m 5 A k F 5 q i 0 X A 1 O 4 h i I B i b o R E d Q t E O u 8 Z m 1 A D / z a M p L n 5 / / g N 5 9 5 0 2 6 M u B 4 z l 5 s G q G h x 4 O y q D H T 1 M s G 3 D N m t l + + 8 i V r q j h r v V L 6 w Q 9 e o 5 s 3 v x e X e j Z g / O r 8 5 e 8 p V r W f G l p 2 U q k 3 S f s b 5 q i i r I R 6 n 3 p p n E k R Z X J v F m Q n F W c y / w e h s B + F K 5 m g m t J R d U E R w / X B l e + K m l D V F W V 0 v K e d L v W 5 a H w u S S 3 x G z T k O p Q i j 4 F 9 X M I V 7 M T O i C x + M / s i 5 A v f P i 6 R V j w b c A + B g U v 0 9 p m D a a 7 z x Q D H x e j Y G A 0 O D t L + f f u 5 M i m T 8 N q 1 b 2 l q c o r 7 a B F Z 6 A j z 0 e A a a 5 2 n 8 x 5 Z 6 G d m N p z u C v O 9 + W h + G Z N b l w L u I S N 7 1 x 3 Z S I X 8 h J Y S Y d O 6 r n R S z f k r Y h R 9 H + r k w d 1 s 1 s V p Y p 4 7 8 7 U x q m / p 5 h P p y C Q X K z G a 5 j 4 D y A R z p 2 8 8 f 3 2 o X G Q C U A m q O k 9 T 7 9 T i n j j c L z y S c D b 8 1 3 / 9 X 1 l F 3 N r S I u 5 2 T E P C 9 7 z A / a t X z 5 4 R 0 + / y 5 S / F / Y 6 n v P T A L 2 Q C D J m A b w Z L x O R c L S r 9 T s O z 0 W Q C M s v Q w O X i / B a y u W g y U P x 9 q b U 3 Z + u I 5 / d 0 U i w a o a E n T 7 h f F C b v / D 1 q 4 T w t 8 y 6 u d T A w 2 F K t W r I n 3 P n u 5 r 7 B W o H i z r W y 1 Q Y q + f C s h 6 4 8 z O 2 m x w D z N 9 9 c k + f 6 7 W 9 / L a S 5 + t U 3 d P 7 C p 2 k V C w s j 7 9 y + K 9 O a o P G + G 4 I G Q s m l o 7 s h S o d b o v R q d 1 g W 9 6 0 G 8 + H i q g o m H 9 C 4 K O 3 l l r y d C 1 d J e r G i q A m 1 o 6 Z U T K K p y U m K z D 6 h 3 Z 2 d k u 5 n k 8 4 g W 8 s G r Q Q v 1 j d s n t 2 z d u 9 Z L e B i x t K G l b T c s 1 x B p 0 M L a z f m H g 4 9 f k I n T 7 5 M h w 4 e l D 4 e p j K 9 + 0 8 / o v G n 4 2 n P 4 2 G b r p r 7 g X C t w / s 3 l m U N 0 t H W K B M q T r V l C e k 7 Z S 7 u W y 5 W + b G 8 I r M s w S N J M a R i C R Q Z 8 T M B f c p B 8 c n x / d 3 i w Y M T A s s m Z m f U i l N k + i S b c y a e C z e Y B K h g a 9 V O W K E K L b c S M g G 4 H K 5 q G 7 j f y 1 e u 0 r E X j u o U B 3 C J H z l y U G a v w + m A J S N / + c t f Z e n H a 2 d f p Q s X P q P m 0 m m p Z D Z u j v j o W 9 Z c V x 6 V S A O y 2 W G X K a J S G y y z L 5 n k v v Q s v J 9 O X S k m Q b 8 2 S 3 L h p a 7 C J 9 o J G Y z Z 0 r t 2 7 e L U l a / Z 2 V W 3 e k L h t y Y C q 2 8 R n 0 y n a x S 0 s s 8 / / 5 w s y 8 9 s D D A r / G v u S 4 V C 2 A t j h u b m 5 u k n P / k n C g a C N D r 2 l N 5 4 4 x y N 9 V 6 i C q / a r s s A 2 h i a K 1 + u 7 i r u S 7 3 Z E x I r w I x N F R S 6 B V G m n y I W T O H M + l I s U p R O i Z f 2 d 6 W 0 E y o e 9 t D D x M 8 P 7 z r u 6 c w K m R P 4 z l U g H 4 v t M m d w w + u I K U m Y z D o 8 n D 6 u A s / e r 3 / 1 S + r o a K d u 7 j N B s B J 3 d 9 d u 6 r 1 / X 5 7 / h W P P 0 5 N r v 6 N S V 1 B / K v 8 I x V z U P + 6 l s + i P 5 Y e j K 0 b 2 s u W 8 B K n 4 H / r I 4 7 N l q f p S T F K g L F s c d Z V Y U O d M f M U A J 0 b 4 b a / W c o H n X A m w z 3 e + V q 6 e 2 u 3 M W r j F J u g X D / 0 0 O O O T D T Y / O X + R Z r Q Z C 2 D W e a 4 5 f X N z A Q k x R x B j U 3 s q h 6 m x b H 1 I V c I 1 o r t R a X U 4 O Y o B x j E h Z c k h S j U U K Q L t m Q V F R 6 j G m i r Z F g v a C a T C V m B o n b 8 a c P o H y 9 Z O q 8 D d s f y 4 2 F H s A 0 z O x 2 z 2 Y U b 3 E P f D g P t j P q k c N b L d 8 + L e S g D X n j 1 7 m v 7 4 p 7 + I W d j Q 0 C h z F g e u v S 9 b d + U b X V a f c 6 W N U T 5 h l 3 G q D 6 X J h D x B X 2 o 1 D e x 6 A 3 f K Q f H I s b 0 d Q i S M u 2 C s B v u M Q 2 P E l q 5 7 q w b K 5 e N 7 p X n T T A C + s 3 / C K z P R z f I I A F 4 4 r O p F g 2 G W v i 8 F L P N 4 4 Y X n J U 8 w X x D m I Z b a l 3 n j d K R F T b 7 D k v R 8 w G w n B u Q z P 1 Y L Y 6 U A R l N J X e H / Q + L B d e p O M U j R O S X i 0 Y i 8 E Q M Z B 2 c E x l 3 s 1 i r f 2 g k d e i x X W K 2 7 e T W 4 e e c B n T 5 9 a s m p S W h Q o J X g A a y r r Z V 9 1 n G M z 9 W y G R w I z K f G 2 5 a 7 v 8 N S m J h 3 0 e i s R 9 7 O U W g 4 Z Y 1 e k 6 k h J l A a y q Q W j f z j q x s b W J U W x 9 n n D 5 M r N i 8 O i f 7 + f t k x C K 3 k W g h l v z k i G w r R C h + q n 6 Q v L n 5 A 7 / 7 4 H f J n r N g F s O 7 p o 4 8 v y C T Y E p + X N d q 8 7 G 7 7 8 s s n a G R 0 h L D f B G a 0 / + I X P 5 N + V 9 9 T L / W x N s w X e h q j 5 G U + 3 X v q W 1 f L Y D l Q 5 p 1 y T m F W P l 7 d E 4 9 h 7 R l 3 C z h 0 J W O 0 q 7 V o q n B x E e r c k S 7 q 6 + s X T 9 e V L 7 + m y c q T C w i 0 U k K 9 0 R N S a j g H 8 k 0 o W C R L 3 W J 9 e Z y 6 K k b p x o 1 b 3 D 8 6 o 1 M V o J X + 9 K f 3 6 a 2 3 X k 9 b T B g O Q 1 u F p I K V l 5 f L 2 q u 3 3 n p T Z l B g X d N l v Z d 4 P o D 8 E o c K P 8 f D K Q + F Y m 6 a C r g L Q i 5 F K G X 2 q d n n m l B a k k y s 3 e 1 F U 4 W L x y l R 4 v P J o C Y 2 Q U m w L p + q U n t C 2 F g p m Q D M W M i F f H d q U R E X 4 W 4 K e C / T f L x c 5 v I B I D U m t g I w 6 b B V G d 4 x N R d x Z j 7 4 / S X S n 0 S / C 1 o J M y x U f 8 L p 9 2 C h Y z 7 Q U B G X L c U + e + C X a V T T A R d 1 1 q 9 9 + t Z q 4 J R 5 5 r O p z E Y q t z V F A 6 5 t K J Q i k L I 9 M g U H G f h Z f 8 m q y J M N g U U y e z H N t R q U e L g V X e Z t x 1 2 s U f g Z x 6 e V + x u N P 2 Z l u E s q x G m B l b e V J Q k a m F j o S o c W s / t f G N x V Y X 4 e C P 3 K b i Y Q V v O i b 4 a l I E P T n r Q J t I U F P 6 c 8 q h q T e j y C f i Q S C i 9 F o 6 F O 7 1 Y D u f 3 j n t Q q U p t U q y U Y 3 l 2 U C + N r m A W R D R g U X S 5 C c R 8 d e / E Y 3 R 5 U h B q f x + s 5 3 X T p Y T k l a / e n 9 i n f 3 R B P z Y L A b k f Y d / B v f / u 7 e P 3 M k v 9 8 N g x 1 Z X g p H d G 1 o Z K 0 z V j q 2 E z F + 6 B O d o a p c w 2 z T 9 Y E 0 c g s c l v O v e W p 7 c 0 L 1 C 6 4 B Z a q i l J K J u L y W h W 8 R D l f 2 g n A J N l c w J K H Q g F D A 9 e u 3 6 W x 4 M J 1 U 5 7 K d p q 3 h p h g y s F R g x X C e J H 0 j 3 / 8 j r w I w W g p z E L P F 9 A o I P e N 1 u u u j w p h h 6 a 9 M h 3 p y i M / 9 T Q V i F B 8 Y 3 w r L H q Q V x / h f k M h V Z c K L U W h o U o q d o l 2 + v i e s 4 V y v k g 1 n O M t E Z k T V z c a 8 6 N 3 q K b t E F V W L 3 w X r 6 + s h h 6 F W s X 0 Q j 6 E 5 8 b p d / / v D 7 J p Z X / / g 9 T + e x j f u t D r z 6 u L O 3 O l 7 2 T Q I 4 4 d V B b s S f F S R 4 R N U 5 + Y t x s K + T n r N 3 U F V s x y 0 e D w 4 t 7 c j Y L r w 6 9 v b X D O L M S u 9 v 1 0 5 0 m M W 2 F n u p F N q L W S 6 7 U 9 4 Q U V A B 6 r T + 4 X Z u A y H A p Q / O H 7 V L 7 v Z 1 w C 2 d 3 d c F u j w s x M D F N l p I 9 e e m 6 v j M t B s 9 2 b q p H z m A W f L 0 j l 5 C y q K 0 + k T Q h u r o z L W O D R t i h d Z u 2 E P u L B H V F x W m w k 4 D r H c A E G t J X 7 H F 4 + 1 J l I y t u 3 v 3 t 5 q 6 T X E 4 V t p h m w O U v c m G q 0 N t I s h m w b M 5 p V r / m C v R 3 X U o i G g / T K y R M 5 y Q S A 8 H g d Z 1 l N M y W b T o m H D 4 S C y x y a K 5 9 k A r A w c W d t b M H s + h H + L X g b s a 0 Y n C T V f u 7 n 5 n H M a / n I L E N z r M I 1 t r l 5 Q 8 F n m x / f v 5 t u P l E F h N Z w r d o o G y Y z K s m d U R / d y X M L C 9 L a C x 8 X Q 1 d 7 j f S B y v j 6 p R 0 K L i r X X b 1 H U 5 5 1 G 4 j e W R e V j W e y o a s h K k S b C W O v P P W s T V x W G w e d r 1 C j O b I Y y Q N D w b S 6 V Q i R 8 i y k J C J B 6 T + d 6 Q r R 8 K y q + P k m F Z Z N G G B c Z 4 A r p o s 7 + l i i k E + g j 7 E c 1 O o 3 p p / h 3 / c t o y 8 S Z W 2 F 5 f d 3 u S F Y D / Q 0 R a l / P P d 3 4 x z m J K J Y 4 H H E m i m s l T r a u j E D Q K o 6 8 B + O Z O a W y n H 1 d 2 4 + m l a 3 C i E F N / m + u 3 l P 9 o v w e 7 K P c e S D X C O z j n m E S b D A 4 e a o a B S Y O f l y O 1 e X Z n + G T P i s X A e p p f + y C E D U P L c x K e C N 7 s v d J s D M b s e L q w + 3 x J a 8 7 / w B f W o d Z a i o / V d h H X s N y w Y X r e H W x g u m 5 R / s 2 U m 1 p e t r P i C f 8 V 5 Y v K 3 c o E y P T + 3 f E c t b Z U X r j S d b C u j Q Y 2 N M U w H y O Y 6 0 U m D a 0 l L A j P Y z X S C T i 1 7 f G 2 K t q t L z v U V b b n A G p Q o J o S J Y Z r G p S 5 z 6 V Q g p q I Z q b 6 x N 7 V + H j V D W o / 9 k M D j t T T P J 0 H 8 x y O e v L v e 7 Y g m X u L z x y E e a i 8 P l m w t Y 9 4 h N a r 5 4 W E L X M v a t a N W z 3 T c C i + W t O p e k 6 Z n C z k M q q F O i o 7 F O X p U J I g 1 N K 2 6 v J 6 l s 5 D J X 1 r r s e x m b x a Y A U n 3 y 3 T h 9 f e n v d K J 5 h I 7 v j M i u u B u F 2 r I 4 m 7 x L E 8 L M M w R a q 9 T 1 g Y h L H C T 5 9 j b m B M o L d Q P V I 1 s V w S m W k V H O P 6 u O b b Q U 1 C l R 5 v f I 3 g m 5 S L S e 5 I r o w X 6 s o L V h Z g i s F o k V f n 4 2 X k m n T 7 1 C H 3 z w D 0 q E x i k + 8 I n M G l l v o O E 4 v j P K J m + U 9 u o l 7 8 v B k O 6 P l i 8 y p W s 9 4 b g l O B S C p Y 9 Z h k L c t + O w U M L Z m i 1 5 g 4 R r H 8 Z X g t E 1 q o V V 4 E K f W q H 7 Y H L 9 W l h s Q I l x m 8 V Q X l l D L l 8 V d e z c K f v y n X v 1 O J 3 p X v + p P Z 2 1 z m / s r o / J D I j 6 8 q V b A 8 w w Q b 5 9 t Y r l I q v d h F M A 7 m g y I T Q c c q i k k J A T G f V s A 2 X j a 7 I F j H 5 j j t q V R + v j D i 4 0 4 G 5 + u T N C x 9 o j d J w r 7 L G 2 7 P Y 9 + i g n X z 5 O P T 1 7 Z R 8 + t P 7 4 T L 6 B / I 4 G x i k 2 N 5 b a i M U A M y T w W h 4 M U B u n w 2 K Y X O F 0 J 7 j Z 1 7 I q W s i E z 4 t W s t J S U C S z U w q B g v a h M P 6 E C Z 7 m N T R b D X g i b O z f W J G g W q 6 w j Z U J e i E L U W 6 P l K Q t x w D w m X w i G J y j 8 M N P K P r o E w o 9 + l j W Y v X 2 9 s m L 4 b C E B B 5 H O B 0 w a I s Z G v m C F D X / Q X 9 x T Z D 6 Y S i k 4 i r Q K R K A V B z R 9 a s Q U j A N V V W W v r R 9 M S y n x S x W Y I o T l q Q Y N D B R K v 3 p z x 3 I M i C c b b r U W r C v t Z R e O t p N + / b 3 0 L l z Z + V t + P X 1 d R S N R e n 9 T + / Q R 9 a e h y v F Y u N R e N J l F n N u 8 B e k v g d x D t V 3 m n Q 5 k D i A N z 0 W C g V z S t R V q h W r Y 7 P u V I b k g s x p W 8 F c u W J D L 5 t + 5 3 u d C o s B U r N b E R C M u O j 2 a P q 0 n + V O Y 1 o O 2 m t i M t 6 G N 3 w c 2 L + P I t E o 7 d 2 7 R / b 5 2 9 H S Q a 3 7 X u F C Q a m s D t m K L 1 9 j a 6 g b Q h v 5 E R 3 X o p J M n E N c y z I x H s h a 5 z Z C W E N l S 1 5 / 8 S Z j s o H l 9 1 Z F W o x Y a L E 3 M 6 l g 1 n 7 e 7 5 A K u x V h W Y T B 4 J Q 3 z c O 4 1 g q J P k s b / 8 a J n W E 6 2 O z 0 l 7 B I 8 e K F T 6 m m t l a O M Q t / K c f J S o G Z 8 P m b t a C J k i K N r i d S V y A 6 q s 9 D p m a w a H N h n d s I K Z j J N z 0 5 I Q + f a / 6 b Z F o G 8 m 0 G b T Q C f P 8 x q 3 8 C 0 t i 7 s 3 5 8 v 5 S J 5 Z i H L + 1 c v m N C l o T E H e J g y c o h 1 o I 1 e t 6 g w Z M n T + j A g f 1 U o V 8 d C p z Y F c m b R s H 3 5 G 8 z F 0 M S i Y r w k T 7 D I u f U i V R 1 4 T A U c r T / R q N g T o m 9 X e r V N K t B v g q / E P i k t 1 Q W 6 B n g d Z 7 n u P K / q b c 7 u z 3 q S + 2 S i y l Z y 9 l d F v D O 9 1 F g d l r i M B e R R 1 g 7 h f 0 n I F h S j 3 0 q 8 E J s j P 1 l Y q 0 a x c + a D t 7 J V M X O A w y R Q C I h j x y o u J z E e X 3 O h P g X w S C j V d c 2 U l y f f H d H b m u j c b S j g Y b m K q l 3 L C n e P s k M y R g F O 5 4 N x u R f 4 r K i A i q 6 0 c i n d 4 c X D I 5 i 9 s G 3 T 0 p o H r P j Y 0 G K P v y A K p q 6 K F K 9 8 P U 3 N m D e P d 8 w T J 9 9 d o l e O n W O 8 8 Z N 1 a V J + v 7 7 2 / K S a 4 P 6 u l r a 2 7 O X 2 t r a d I o D b P D y 8 f 3 l O y Z 2 1 s R p w H q 7 y L 6 m q O z j V 1 O a y N t q a N Q B L C h M c v 2 Q h Y V Y Y C i i t x O z t h S L I Y x G Z M E h 9 u o 7 + f L C R m M j 4 D r / 3 d 2 C V M n D b T V 0 + X G d r N J d D a E M 0 A e I 5 G n X 1 P U G + o A V J Q m Z R L u z L k Z d 9 Q v 9 0 z C X H k x 4 R a I R t U u s x 7 v 4 O F 1 z V Z y e a 4 3 S + P g E 9 f X 3 i z b C V m M 7 d j R R R 3 u 7 v o q J 5 / U y 2 b L n F d 6 i H 7 J M a t w r Z p U j x E 6 y v e P 4 b F J e J r C r L k r X h t L J h 3 G z E u Y X 3 l O V H 6 j 6 A B I Z Q o F M c Q l B J J t Q Z u U u C 5 O K m F C n T u 7 R 3 7 O x K B i h D r U q Q k m r s w Z C b U b 4 W K N A W x 3 n v g s 6 8 D b G 5 t x U 4 U / Q H J O u b 8 K X t p Y r F 7 C z k / 2 m j 5 U C f d P P L I c J Z j S U M / H t P Q 1 x F 4 2 V c a o v S 9 D d M R 9 X 9 3 R g i z H M t M D b S / I B K X 8 Q C g T S Z E q R i o n k k A r a i U P R T t B S n A / J K J 1 + p U d / 0 8 a i Y E 4 J 1 x Y m z F L A R i h Y V o 4 9 L T K 3 H p M X b c f d T D h a F p k A 7 P k A L + J q g Z n + N v A W / c w N Q l F a W H p / J w u Z g F D U n S I T 7 g S a b b U T j U 1 j K n + F W P q I 4 6 b h d U R d g 3 8 m X M / t F J Z C w Z w S + X X U b l 5 8 a q 3 R M s C i v 2 r W B C s B T D a p X C s E P p P Z 5 4 H G y 1 x J j P 3 6 2 r n f l A t 7 m 2 I y G w T A J 6 H 1 M A y A g W x 4 H F 9 m b Y z p T Q A c M b n B 5 0 A M 3 B j 2 N M c / f W y E / 1 j H j n V j 4 v I d W e r c R k j B N F T K q / A M A h 4 4 d N 4 N R r N s d Y b c g e c P y 9 O X A 1 T e l e 5 E B K 3 2 f c a y e m g V r H F 6 T b v z z + 0 J y Q s X U F y z i 2 j M 4 R m 1 / 7 k 9 I I 3 v O d g c V W N d / L y Y g A s s u i E o + C J / F E k Q C r G s Y x N 3 x C a V k k K B y 7 Y w / 7 x l D f o W n j 3 A I r E 9 f L k 2 q k S 1 6 6 x T W g E t / V I 7 t i 6 2 j 3 s 2 f D V Y I l s s 2 0 D / D k 4 O E A h E e j z t p f P 3 / W q T F j 0 h t q E 8 T h 2 s r R o r H I 1 l t J w 9 r o i 1 U t D A 2 S w w 7 K I E T d j T C O f M w u d K I w j / 8 7 j M s U U u n D F x K 4 T Y d W 0 j / x V M Q 0 0 G o K Q W a a m 2 O F D Z M u f 0 5 c L z b R G 1 r w Q X G J B r E S P c 7 i v B c 1 k 2 W c n c u h p m X u b m l + M B D w 0 y E Z e 7 F d u l B 3 7 p L 9 o 7 N s G j i C l Y e A n B H i Y V Z o 3 s q E r Q 1 I R 5 9 z A T x B C G G R m L 6 z g I w + k g j Y z R 6 b R M K R Q K 1 o f K t S n L s w Q 4 H T B e B F x + m N v d D E c F K l 9 b d U x c 2 Q n O O m z P / P L O d M 8 e N E E k d z d n A f B y A h s w R V / Q Z h l 2 p c X 8 Q / S l u q 3 X h C 6 F I 6 3 R t N e K A v j 8 q a 6 I m L D G G 3 m U G w m 7 P c V v Y x e l u s A 1 a m E N K b m S S R I T R w Z Y 6 U q g u V j 4 n A 9 2 q 6 5 n G y 0 F 0 1 C B k H o R 8 7 M O v I w b g L m G l 1 o v B m g P Q w I M x F 4 Z W H j 9 h V 6 l C S D Y 7 e m x 3 s v v N v e v b H M M T o P M a V 8 g J K Z H A e g P G Q 2 K B Y i 5 A J J A u 6 C / B B M R 7 y i G h 9 J + 0 R 2 8 i P D q w i z E M x x p i d A O a 4 M X m x h u Z t a h 5 g i 9 v j f I J z L 7 R r a 5 B / K Y N B N X x 2 X l K + t L 5 h M F I 1 Q 8 N r + o y f c s m o P Q W D C P V D V e i M x d X Z f C 9 S e + l N M B J h p 2 f Q J h U O n t c S c b m M A L Z 0 U z a 0 N s E A r i Q X v k K g 2 8 T h U b u M C E B X E j T F L s M G W b d w A 2 0 c S U K s x X r N J a 2 Y Y h C g a y h T A s c I h 4 3 Y Z E D p k g H h c T x 6 c 2 R n X O q 2 u 8 3 u W Z o u u B g j k l s H k j A O I Y 8 j z L f S o D j C m h k o a z K I V c R F s J Q J i l B l + h q c y L t u E 5 v P f U u 2 I 3 v o F x v z / Q 7 7 m C N / L b I Z 9 s N p o J k K G i o k J C j C V h O f v p z l C K K B D R T H w c j i X l D S U w 8 U R w X m u s p s Y a q 6 Z t 7 L + C a a j p e f V e p G 1 k x 8 W + U q 5 0 6 R U / k V z / B g c D s n B 9 u / R v Q U v B b G z U Y 0 g r R b Y B 5 0 D E L d t h G 7 P U A K S o q 6 9 T 5 A C J N E H K f I o w D e U x 6 q y N i j N F X W O L I h q k u a V e f + P G o 6 B L 4 N H m b m u n 3 L g z 6 h V T C R o D i y x X a v K t B v C + o c 8 z Y 4 0 5 Y f m 6 G Z R d L U z x 1 m R o O p i l B i B G V W U V a y e t c Y Q g S T r e E S I P a 6 a n 8 / B 0 J u n b x 1 6 t l R x R n 2 H h z H J j 7 h R + r w B S M A 0 F 4 B 6 2 s T j u M q n Q R z n f W y p j R p g W t P h M g 7 U B 3 5 x t r 7 2 r e k n J a s G 8 o L a a u O X a x y + x 8 A m Y d i A O 3 m y P d w k j b k w + E 1 a X Y i 5 f k v r G u I + V M v E 0 k a x j k K q Q Y E J Z 9 N p g Q a t l 9 6 G 2 s T j Q u m M G A x Y l w o s G 7 1 r m W B Y 8 x v Z s h U L D n v w L 7 W d M Q K 7 / S j j O P B B C B E N B C R X B E h T l f p L S O q y d 5 v g a T R h H F B H 9 X s x I B + F U e m Y 9 2 0 h x X b z Z W 7 D c j 7 k 7 Z O 3 P s z j j f C 2 w X d K L A V O F b j w p I W x m i X 5 L 5 r 4 V i w F t 3 F q z H 5 o 0 1 z Q j U 7 Z Y z t J U g b 5 R m C Y n J 6 m 8 v A J n K R h J 0 q V + D x 1 u D l G F L 0 r n 7 7 H p q 2 e a q 2 U b a q a 5 r I W K q l n m W M J B i S i 9 8 6 O T 8 t 2 F A D y i W X i 2 M d J c A c e E 0 4 / K x L b m W g h U U k w H y h x D y o Y q 1 l 5 7 G m I y d r U S M g H L I R P G k r D d W a 5 Z 5 d U Z y + 8 X I i l 7 X g x O u W R v x r l 5 N Z S C F + N / 3 u + j O J t 4 1 w b R X 0 r S s b Y w 3 5 P W T E Z T I R T h B l k f 1 9 V W Z q 1 r G y a f 3 i q c h g K m w u 2 c G V D 7 y h 4 G t r X U 6 o H J q N V M J J h 9 6 G / Z G J j 0 0 F T I n e Z Z M 8 A E 1 n h S z R B H O 4 b P 2 w s O 5 e 3 w f N j T G K W R O S 8 9 4 u 9 C u R m g Z b a P F w W X q V z K o S E C 1 j o 1 h a / R g f 1 7 K R x N 0 B c P u N G I q A W F 3 X V h a i q P 0 K e 9 H r X 2 y W g o v V L X l Y h Q K I z F h W F 6 4 4 1 j V F q 2 + A D 5 e q L g h J o M t X L m u t N M v m 1 C 5 R / o a 2 H g u J a J A e 2 G y b l u V 1 J W + u L N h N N B t 6 w W x u t t 0 F c D K R s q 4 v S Q i T P H 5 4 2 j A h V 5 Z n K Y X j / o o 4 S v j r 5 j k 3 K l M G V q i A R t g / K f m X p K T f X V F A h j R 2 F 1 D t 0 B r y t G L 7 Y H 6 P Y T F w 3 P c D r f g x B L V u u C V B E 2 + 7 B i N 0 z v v X d K v r t Q Y E L 1 F b T G T g S b + S 8 T y i L T N q E K A + g j E A 8 u + m x 9 H 7 w b e P T 6 7 + n U i a N 0 P 7 C T S s q q 9 Z m V A O W L c j W a S Y k i F V b k I h 1 9 a r P c X U k y E a P 2 6 j D 1 j Y H U T C T R U o Z M q g + V 4 P h 7 P 3 1 V / 0 5 h U F C 3 O d B R g x e e K V M v G 7 b 7 U R s H N F 3 1 5 X H x I m a b v 9 f T 6 q N f / O L n 1 B / t W S O Z 0 h t P p z + k 4 j A D p Y H V x x D 0 p x 6 M K 5 e 5 i w w R Q T y H g L l m 4 W 8 k 8 B J 2 s Y 0 L J d j w o 8 o f 5 0 z a H u Q t B m D K E W Y w Y J M Y G + h T Y T P O K w N l 5 P G u c k x K j A 2 L Q J o s N r F O d S r X e e o 8 E 0 m R R p M o G a d Y S o u Z E B o s Q R 0 d T W l 1 q x B S c E 7 f G Z 1 h + x 2 Z q Y 6 3 y V S c w L S n z A 0 s j 7 Z l X 0 0 M T y S m M G F H W t V X Q y q X M f 6 K 1 l G C g d p 0 Y v E P p J F J k Q h x p Y 0 U c Y R Y S L d C X P P 8 C / v x Q w U F E w p P W 1 j h H h R n S J z O 7 M 4 + v r J N s s L D v J H D L o l c K 4 3 R / w K J 4 O z A b k h Y A 7 W 3 I U Z l X l X x D z d b L n A h k N J C n W y t w J y T d J B F X 2 N I l U Y g i R u C I c Q N O n W q U F I E V i c W t X G H k j P G z x m u 7 Y J t E h U p t C G x J E 5 2 h u n N n h A d b Y 2 y x m J z r D Z K r 7 A 5 d 6 4 7 q P t C 0 F I O a S B V v p g c o y 4 Y d 7 p D H n 2 d n F P a S q 6 T S Q F x 8 m M R V h G g K A g 1 M A 2 7 G d t n I d N 0 4 j Y 2 L T C T A x r K t I n Q Q s w E I U A / k 2 m G D R F F G K W d F G m S 0 p e W u N Z a q B N E i j i G V K K N u J 4 Y r W T C t 9 4 5 r X 6 s w C i 4 U 8 I I 5 4 x k T n M l v E s L W b W t s T Y e 6 A e t F I e a 0 / t V i g Q Q E C R J D y e 5 D Q e Z L A G 5 P C 4 m B 4 d x v r a n Q Z m E + B z G o 0 w c 9 W N h q A j l 8 3 k W 1 K l C S F F o K A C D j N B Q e z g z D Z + 2 S V Q 4 Y F L r Y m 8 7 q S l N y i C x P R s D O x l h R r m B q v Q g h N I 2 i G O z F e W M c L x 3 i K M f r Y 7 V u i d D G v U 5 Q 5 x 0 E h l z D 3 W n W M D Z h k w r v L T U z 0 v m o K V C J m 6 j c M D c v E y P n g 2 c x 2 Y x x 3 d G 6 G x 3 W D b c w b A H Z m A E t I I C G c x g v c R Z L j 3 w K V J w + a K M h S w 6 f L E j p A n j i D l W p E P c k A r d A 0 2 s e I x + / s u 3 + B e z 1 6 u N l q L R U M D 5 + y W 6 1 d G Z y B l t Y 1 t j r S / E b O G Q D Y W c w L 5 9 z 7 V E Z N c l Q K o R d 5 g 6 X H d l Z y b s j y L l J / 0 g h x z Q S i e Y N N 0 N k V S 6 9 J N S c e f a u Z B J z 6 K V b G E y w T t c T P W i q A i F z Q x h 9 n k I 3 h 5 o q u J R 5 V s d c C I g u x f L c U y Q P d k Z o Q Z r x y K 4 0 / F q n l 3 t j U w m T Q 5 L K 5 m + k 9 F I 7 d V R O r N b O a F q S 9 U s m d 1 1 E d F U 6 v o 4 m 5 u G Q O r Y f J c L 1 6 D B Z S I Z U p W X r W 3 h Y 7 5 R N E 4 J S P u O M A 1 P E 7 3 U w R k u H j 8 U b 3 o R b 2 u p / G M 5 r / A s 4 7 4 S Z q O L 9 0 6 n A X i h O N L w 8 m t F H I t M m k i p Y y 3 B + V k 6 0 x m k 8 X m l z V q r o k w S 5 Z B A g x q W i b E Q R R r T V 4 r p 0 J A K G u u 9 n 7 2 x o B 4 V U j g r + W 8 R y Z 1 R D 2 s o l X H I M E W q b a w X 4 M l b r L 9 k V v / u a Y r S y 7 v C C 5 a E G B J h Y a B N G j U X z z q 2 Z H p 6 k j V b g j V b U C R 1 j t M Q 3 h p S c / Z S 6 S J x q v Z j U q w h l S J U t j p U S C k q k w / o b F V T 9 p 2 W C K Q y 2 k p h W 0 v l B 3 h b x m K e P H j x 4 H Q 4 3 B K l Z j b z D H l s A V D h U Z l w r C p / b j J B G p t a u O L x 9 + l j l D d m l h v B X D 0 p f 1 M H d D g 5 j 3 T 1 b i i Q 6 Z / / 5 U f y + 8 W E o i M U u H J n 1 E 3 H W t F y O Z m J j Q 1 N A W 5 j 7 Y D m w e 6 w i 8 F o J + w K m 6 s N A y G e j o 6 I R j K E W W j m 4 Z y R j P N a K 0 m o 5 W h r i C u m L n s p f 5 A o T h H u s C H E 0 g 2 / J y p v Z C w 2 F H Y b s R x S V u V h m 5 3 t a k 0 m Z H h U D / A Z U m 1 r q d U D f Z 6 l l t B j B e + h 5 t x b M B t t h L D E 7 7 c 0 k k O s b M e z s z P S V 0 L Z G s 1 k z k k f S p c 5 z D t F N p y H M I n c R j v F 6 A d v / 2 B B v S k G Q d 5 m S y + o + L j h w X w v R S Y j h k y O q b G N 1 Y H r + J I 4 3 e W 4 x j O B / D e E k n L h f y b u e O u y C T Q d y l W R R 9 I Q F 6 3 D Z S y i j o U 8 K H e d j r T 5 k N J O O K 6 v x + 6 w 2 e t P I a X o n B J G P B U l d K o z w J m n W q V U 5 n I h m A L d 1 l I r w 3 K n E q H f Z E z s b O I Q R M V L y z I c E j k E H j y v D 5 u v a O L o h j J 1 X q 6 B 1 k r Q 6 C w T X 5 N H k S 3 G 6 a o u / O j d c 3 y X C + t M M U j R 9 a E M S n w u u j b o 4 Y x G p i N D n V C 8 f 5 z p K N x t L B + 5 H B A w 7 / A a G + z z h 4 m t p u + U S S Q I K r 4 T K g L k N v c c w X X Y U E W u Z T J J u q W d F G m c e H M F V i A g r h t U S I x N 0 G S c G h v r 5 P 6 K E U V L K K C p q U S m l k h m S u u k S Y X C k P 7 U I v 7 e b e Q E 7 H y 8 5 O w M m 3 U g E N 6 B 2 1 C e U P Y / A 4 S x Y Z M p U x 4 P P E w 7 d s j l i J C F w 1 A o J N r H p E F D q X 5 T O r E g 0 w E M 8 u v y 5 v I H s V x J 7 L n 3 m r 6 r 4 k R R O i W M l J a C 7 1 w A W U h l C m 6 b V C v D g R 1 R 0 U R 4 D S c 2 4 c 8 F Q 6 o 0 M m U h 1 W i w M u 3 Y E C R 1 L O W F e F y 8 c s b U k 2 u g q T S B 0 k j F m q i 2 N C J l r j a 0 V I K y b m p p y F p X i k V c l + 8 N F L 3 d d O P O H F P f S x 6 P l 9 x u D 7 k 9 L B y 6 T J w 7 u q 5 i 2 K G j i L G r L k Y 9 T d z K 6 + P F I A Q C o X R o z O u 0 O I e P J t 3 U X s 2 N H K w F E M Q 2 + T g t Z d o x g a J R z J r F v n / Q O B Z 5 t G A W B L Y G M z I 1 H 6 e 7 I 6 y l o h E + Z n K x / P v / + m X R 9 5 s 3 R S 3 E O 4 Z g + k l L h d Y N h Y C C k c L R I Q s q w D Y W A m 9 f 3 8 s m X r a q m N I + G Z K y A K y 0 T G m p C H G o C K L S U A 4 6 L m m q n N T C U S a H v j Z F J D m n y K Q 0 k U 6 P x e n e C N s m W j s l u O 9 V W V G 2 K Z x Q m 4 J Q + / d W c Y G g M D A 2 o c 0 / z n g l V p w L y I x V Q f i P / o Z n F 1 h q g V f R m P 6 R D c k j D Z N n K U I s Q x 4 9 6 E / F H T N P l Y M h k k M 2 / u 4 s Z E o T r Z 2 m W T s p M 0 9 t Z A k n 1 C / / 5 V 1 9 p 8 W N T W M n d X V U s J Z C p t u k 0 h q L x R Q k i C X 9 K l Q Q / d l n G W q f j o U w Z D J E c s i 0 N K k M e V r a 2 n U a 8 h 1 k c c T W U F O T E x S J h C W E E 8 O Q D Z r I k E l M P i l f 1 k 5 j c E g o M q E R / e 2 / / V z u d T O g q J 0 S t l R V e 8 n n 5 Y J P K D P A i K 2 l U D C Z p H r W 0 d P k r K C 1 y Z N L b O J A h B z m 2 M R 1 i H 6 s Q 6 K Y k E b 6 P 5 P j N D Y 6 z M d q t k N 5 Z a U M 6 J Z X V F J j c 7 O + 3 i K S 1 k w Q z F q X c w h Z K i v L y F 9 a k r V O F K O w h s q S W q R y 6 E C 9 q P + U h k r F N Z m M o A X E O Y t c p s I 8 a 8 A i P g k X E C Y X e Z B v 6 e l y T k L k q w q H H j + i Y D D g X M P f D c c Q f q O i s p p q 6 5 Q 3 T h F H E S g Q w E A 9 a x 8 m j p h 3 O K e J h D A c D t G 3 g y 5 x R I B M G H P 6 1 W 9 / y n e / s C 4 U q x T l 1 K P F 5 N i R R i 5 A F I B q w V K a C i 5 1 K X B N K o h U D s T R u V a u d u O l e l a A F 0 S j w h t C p U g F L x x C L Y p M 2 d K Q h x y a 8 z r 0 + v z k 9 e p Z D z q P I c q c U x K J J m g + r M g E A U w 8 y g S K R O D B 4 2 M W H A 9 P u 1 P l m m R T 7 9 / / 4 9 d Z 6 0 A x y 6 b p Q x m 4 u Q n Y 0 e D n Q t R E M q R C K y f a S h E L h E L B p U j F l Q C a y g w I 2 1 o L s n X g P F N j R U z e v 4 S 4 k I G 1 k j l n e + 8 c M q l 8 k j Q d O u c 5 P + U Y + Z q g 6 p p a i Q u J R H R + I y 7 X x O m b A Q / 5 X C g X x 6 y T u F y H B i 7 J c W 3 q R W M 0 M s 2 f k / K M 0 u H n D j B h F 7 5 2 p 9 i x 6 Q g F 7 O q o 4 R v n w k X H V U j k O C p U w W a Q y h x z h V B a C h V K V S w H m 4 1 U u F 9 H U k S R x 1 D x 0 R k X + T 3 q u c X E y 9 B K E E c L m e t 0 m k 5 P I x P I w h I I z K f i Q h 6 5 z h a c i 9 O B p l A q D S S C S Q i N p M i F N A 6 Z S O g 3 X R 9 k c o l 2 i p C / x E e v n H 4 R D 7 L p 4 L r S y 0 + y S X H l 6 m N K c m f X 7 f b q w V 4 T Y t A X 6 W 7 p D E t c h x j L k D Q J W U n r U A R K G 2 n F D J B G h z b U k f 6 L c / q 6 r r o o 7 a 5 3 l q e r U y a e r q U h j h Z j A i E E k S R U h M T x 5 O Q E V V X X C P m Q L m Y f k y h F S B Y Q B t 8 R j s b J z X 0 h m 1 g w 8 Y z G A p m + G y C O q 3 4 T + i D / 8 Z + / k e f Y j G B C P V a l s E n x x Z e P + C l s M p k Q B O L Q E M m Q S s i D Y 0 U i E E i O 8 Q 9 c U n 9 A L R 1 X U F H n e O O B S q 5 C 9 V + F O q a Q S s e 1 S F W f e X 2 v f q N F h o A o E w E X 1 e E N 6 0 g T M i m S p Z P I C k E a T S z b L B T R p E L 6 d 4 N u O t g c Y l O O y R U N c d a h f 6 S 0 E s z z q J D K k E l p J u x r / h / / + a + c 1 4 X M 5 7 X B 9 e U m J x R a V C E V y G O T C g S y N R X E k I s L D O Q C S 2 x t l S K Y f L M 5 1 n F J Y y y M p E F f r p H 9 m p U C F V x H N H n 4 r / z H H 5 0 m o U 6 X 6 / k I a S x H 2 y J U X w a N 4 a R B Q J p Z r u s V P k U i R y u l x 2 0 y P R k a p K b m F o d E k q 7 M x X A 0 K Z N a 8 c b B U i + 0 V p x C o a C U Q 0 o z w c z T 2 u n 6 I M m U J J A J f e L / / X / + d V P 2 m 2 x s e k I B Y 2 O z d L f 3 K T + N Z f J 5 v O T J Q q h c p l + K T J K G b 7 X S 5 N A h h 6 S k D l X E O W s B i X b u Z l 6 k z + U u A D 4 j J 7 l i p w 6 t N K 7 w E p M Q x 3 K k j k E G d Z K O t D C h y j G 5 V J 3 L F I d E k C x E s g g F s 2 1 8 3 k 1 P 5 4 j a a y J M H p x T h H o 8 7 a I d 5 R H Z V 8 / v S X d A 2 K Y e P H p 9 Y w m a n o e 2 w k y I G L 3 5 9 m u 0 Z 2 8 n 7 n h T w / V l 3 + Y n F A B S 3 b 4 7 x m R h Q u l J t K n J s y A V m 4 V C J I l r 4 o j Z Z z S V J a j 5 O g 4 W K G J J T N I B + W v H 9 d 8 U 7 E M 7 h 5 F u H X P V 1 T E L i g n O G a 7 g K t A h z p h r 7 H M g g j q Q Y 3 W d e p f u m a 6 Q S r M l R S J I h n b S 5 0 A U h I N T J B v 9 y 3 l o J i E Z r s M 2 Y B F q k a 3 A M M v B T b t r w 2 L 2 T Y w / l c F c I a L W T t F o h A b G i c b n Q D A 1 r e i H 7 5 y l 7 i 1 A J o A J N a R K Z A v g q 6 / 6 a T 4 Y Y 6 J k E k q R K q 1 P B c J I q O O W 8 B 8 V R + 0 3 a Q w V 4 l i O 8 E e d V z E G x 5 w D O 7 o A a Z m u W C B R g K u s d Y i K r U L 1 X 5 1 A J X d C f Y 7 j 6 r P O Z y S N 5 b X u 3 P 0 o h 1 g O q a L x J F 1 7 7 K V g B M e K O D i P c w 6 Z 9 K A 5 x 1 9 o D 9 L V R 1 4 h U 6 W P N Q + f A 4 n g c Y V 2 g m a a n 5 + j S N x H 9 0 c x u I s d Z G O 0 Y 8 c O + s W v f 4 y b 3 R L Y U o Q C r l z p p W A Y L l p N K B H V p 3 K B X J p Q K g Q 5 D K F U K A S x R I 6 F K P L X O p a f U 9 e o m A 7 l E g 0 n b S F U t u t 6 b 4 E P 1 H 8 V x 1 + u 5 D r i p M t / / A E R V J q 5 z p B F z v E / v y d J J 3 Z m 0 V A i D o l w D L J 8 3 o / B Y J N m k w n X q t D E c c 6 V h P Z J U H 1 p l F o q I 3 w H c Y p G m D B 8 C 6 r P p A g 1 O T F O D 2 e r R T O h z 9 T U 1 L h p J r 0 u F 6 6 r W 4 x Q w B d f 3 F t A K v S p x P Q D s Z C m i a W I o 0 N z j H 9 g h Z z T o a T h 2 3 W a R J G q Q g M V 4 7 9 O 0 u I w Z J A D D V R w H Z V a i Q A p 5 t o F I S L 6 m P / I P x z o O L Z Q V m 8 N V O m K O B w y Y W b D L i E H c V 9 o L k h s s n n 0 O U U i R S Z 1 v J B M a v Y J r t l Z H W a T E H s q x G h f f U B + V / p Q T C Q Q 6 u a Q c U C o K U W N j Y 3 0 z 7 / Z W m Q C t i S h g P H x W f r 2 + g A / I Z O H N Z O j r R D X x N K k E n J J X J P F E A z / 5 B g h v l U f I y Y h z k m q p K k g d a S Q d m A h S 6 6 j E u q I / N G B F V f n h S y p k E X + 8 z 8 c o / L r d A R d 9 V F q q 0 5 3 S M y x E r k 5 5 K V w z K Q Z 0 j j x l F b S J E q R T D s g D N n E w y f u c q T H 6 U h z U I g E + f 6 J i z q q Q 3 R 7 W M 3 f w 6 w W r M B + 7 2 d v U 8 f O V j z C l o P r a v / W J B Q A U n 1 z 7 a G Q K a W p d K g 0 l T H 9 N K F A H M s M 5 D 9 C D 4 d U 6 l j 9 V 2 m A I p c B r t P R F B Y k M B Z m O 9 d Z / J U 4 g I q t Y 8 4 5 + Z 8 e S g w V X o 4 R R 5 I 6 l u 9 Q C V z h 1 T H I I O d T A o J Y o R A I 5 F F p N o G M R j L E M k R S x N L C c T M d r M Q d k X 4 t j v H K m 5 / 8 4 h 1 q 7 2 j B T W 9 B E P 1 / F Q 2 6 t 5 L J F f Y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 G u i d = " 3 5 e c b 6 0 2 - 7 8 6 5 - 4 1 2 7 - b 0 d 2 - 9 b 2 7 b 4 6 9 6 2 e 2 "   R e v = " 1 "   R e v G u i d = " 2 0 1 7 e 6 0 0 - f 1 3 1 - 4 8 8 4 - 9 7 7 4 - 8 5 0 b 6 5 3 5 6 7 5 a " 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1B69BAD5-D36F-4C08-84B9-C3BA02D8ADA3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127753BF-D8F4-4915-B7BE-D310D1BAA8E2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IP 67</vt:lpstr>
      <vt:lpstr>รับโอนล่วงหน้า</vt:lpstr>
      <vt:lpstr>ปรับลดค่าแรง</vt:lpstr>
      <vt:lpstr>นำเสนอ (2)</vt:lpstr>
      <vt:lpstr>นำเสนอ ก..ย</vt:lpstr>
      <vt:lpstr>CF</vt:lpstr>
      <vt:lpstr>นำเสนอ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insur01</cp:lastModifiedBy>
  <cp:lastPrinted>2022-10-27T08:55:26Z</cp:lastPrinted>
  <dcterms:created xsi:type="dcterms:W3CDTF">2017-01-04T04:42:48Z</dcterms:created>
  <dcterms:modified xsi:type="dcterms:W3CDTF">2024-04-23T04:29:27Z</dcterms:modified>
</cp:coreProperties>
</file>